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295" windowHeight="6750" activeTab="0"/>
  </bookViews>
  <sheets>
    <sheet name="Sheet1" sheetId="1" r:id="rId1"/>
    <sheet name="Future Value" sheetId="2" r:id="rId2"/>
    <sheet name="Present Value" sheetId="3" r:id="rId3"/>
    <sheet name="Examples" sheetId="4" r:id="rId4"/>
  </sheets>
  <definedNames/>
  <calcPr fullCalcOnLoad="1"/>
</workbook>
</file>

<file path=xl/sharedStrings.xml><?xml version="1.0" encoding="utf-8"?>
<sst xmlns="http://schemas.openxmlformats.org/spreadsheetml/2006/main" count="329" uniqueCount="137">
  <si>
    <t>Future Value</t>
  </si>
  <si>
    <t>Present Value</t>
  </si>
  <si>
    <t>1. Single cash flow</t>
  </si>
  <si>
    <t>FV=PV*(1+R)^n</t>
  </si>
  <si>
    <t>or</t>
  </si>
  <si>
    <t>FV=PV*(1+R/m)^(n*m)</t>
  </si>
  <si>
    <t>Example</t>
  </si>
  <si>
    <t>PV</t>
  </si>
  <si>
    <t>Rate</t>
  </si>
  <si>
    <t>Years</t>
  </si>
  <si>
    <t>Frequency</t>
  </si>
  <si>
    <t>Answer</t>
  </si>
  <si>
    <t>FV</t>
  </si>
  <si>
    <t>2. Multiple cash flows</t>
  </si>
  <si>
    <t>FV=sum(PV*(1+R)^n)</t>
  </si>
  <si>
    <t>SUM</t>
  </si>
  <si>
    <t>3. Annuity</t>
  </si>
  <si>
    <t>FV=PMT*((1+R)^n-1)/r</t>
  </si>
  <si>
    <t>PMT</t>
  </si>
  <si>
    <t>4. Annuity due</t>
  </si>
  <si>
    <t>FV=PMT*((1+R)^n-1)/r)*(1+R)</t>
  </si>
  <si>
    <t>PV=FV/(1+R/m)^(n*m)</t>
  </si>
  <si>
    <t>PV=sum(FV/(1+R)^n)</t>
  </si>
  <si>
    <t>Periods</t>
  </si>
  <si>
    <t>PV=PMT*(1-1/(1+R)^n)/R</t>
  </si>
  <si>
    <t>PV=PMT*(1-1/(1+R)^n)/R*(1+R)</t>
  </si>
  <si>
    <t>5. Perpetuity</t>
  </si>
  <si>
    <t>PV=PMT*(1/r)</t>
  </si>
  <si>
    <t>NA</t>
  </si>
  <si>
    <t>Price</t>
  </si>
  <si>
    <t>Future Value (multiple cash flows)</t>
  </si>
  <si>
    <t>Present Value (multiple cash flows)</t>
  </si>
  <si>
    <t>Bond price (PV annuity + PV principal)</t>
  </si>
  <si>
    <t>PV=FV/(1+R)^n</t>
  </si>
  <si>
    <t>Rate (semi)</t>
  </si>
  <si>
    <t>Yield</t>
  </si>
  <si>
    <t>PV annuity</t>
  </si>
  <si>
    <t>Forever</t>
  </si>
  <si>
    <t>Future Value (find the rate)</t>
  </si>
  <si>
    <t>Loan payments (annuity payments)</t>
  </si>
  <si>
    <t>PMT=PV/(1-1/(1+R)^n)/R</t>
  </si>
  <si>
    <t>Lease vs borrow</t>
  </si>
  <si>
    <t>Buy</t>
  </si>
  <si>
    <t>2. Annuity</t>
  </si>
  <si>
    <t>monthly</t>
  </si>
  <si>
    <t>Lease</t>
  </si>
  <si>
    <t>Difference</t>
  </si>
  <si>
    <t>Savings</t>
  </si>
  <si>
    <t>Cost</t>
  </si>
  <si>
    <t>Growth</t>
  </si>
  <si>
    <t>PV Savings</t>
  </si>
  <si>
    <t>Price of Acquisition</t>
  </si>
  <si>
    <t>Market value</t>
  </si>
  <si>
    <t>Total max price</t>
  </si>
  <si>
    <t>This is max premium</t>
  </si>
  <si>
    <t>Some examples</t>
  </si>
  <si>
    <t>6. Growing Perpetuity</t>
  </si>
  <si>
    <t>PV=PMT*(1+g)/(r-g)</t>
  </si>
  <si>
    <t>Growth rate</t>
  </si>
  <si>
    <t>General Excel Template</t>
  </si>
  <si>
    <t>Topic: Time Value of Money (TVM)</t>
  </si>
  <si>
    <t>Calculating Future Value and Present Value</t>
  </si>
  <si>
    <t>In Excel, all TVM calculations use some combination of the following variables:</t>
  </si>
  <si>
    <r>
      <t>PV</t>
    </r>
    <r>
      <rPr>
        <b/>
        <sz val="12"/>
        <rFont val="Times New Roman"/>
        <family val="0"/>
      </rPr>
      <t>—</t>
    </r>
    <r>
      <rPr>
        <b/>
        <sz val="12"/>
        <rFont val="Arial"/>
        <family val="2"/>
      </rPr>
      <t>Present Value</t>
    </r>
  </si>
  <si>
    <t>The current value of a lump-sum future value or a series of future payments, given a constant interest rate.</t>
  </si>
  <si>
    <r>
      <t>FV</t>
    </r>
    <r>
      <rPr>
        <sz val="12"/>
        <rFont val="Arial"/>
        <family val="2"/>
      </rPr>
      <t>—</t>
    </r>
    <r>
      <rPr>
        <b/>
        <sz val="12"/>
        <rFont val="Arial"/>
        <family val="2"/>
      </rPr>
      <t>Future Value</t>
    </r>
  </si>
  <si>
    <t>The accumulated value of a lump-sum current value or a series of periodic, constant payments, given a constant interest rate.</t>
  </si>
  <si>
    <t>The measured interest rate per period.</t>
  </si>
  <si>
    <t>Nper</t>
  </si>
  <si>
    <t>The total number of payment periods separating the present value and the future value of the annuity.</t>
  </si>
  <si>
    <t>Pmt</t>
  </si>
  <si>
    <t>A constant (unchanging over the lifetime of the annuity) cash flow that occurs at the same time during each period of the annuity.</t>
  </si>
  <si>
    <t>Type</t>
  </si>
  <si>
    <t>This variable determines when the payments occur during the period. Enter '0' for the end of the period, or '1' for the beginning of the period.</t>
  </si>
  <si>
    <t>(a) Time Value of Money Calculations Involving Lump-Sum Cash Flows</t>
  </si>
  <si>
    <t>(i) PV</t>
  </si>
  <si>
    <t xml:space="preserve"> =pv(rate,nper,pmt,fv,type)</t>
  </si>
  <si>
    <t>How much would $25,000 to be received in 8 years at a discount rate of 4% (compounded annually) be worth now?</t>
  </si>
  <si>
    <t>rate</t>
  </si>
  <si>
    <t>The per-period interest rate (in this example, the annual interest rate).</t>
  </si>
  <si>
    <t>nper</t>
  </si>
  <si>
    <t>The number of periods (in this example, the number of years between now and when the $25,000 will be received).</t>
  </si>
  <si>
    <t>pmt</t>
  </si>
  <si>
    <t>Since this is a lump-sum investment, there is no payment (no re-occurring cash flow).</t>
  </si>
  <si>
    <t>cpt</t>
  </si>
  <si>
    <t>pv</t>
  </si>
  <si>
    <r>
      <t xml:space="preserve"> =PV(4%,8,0,25000,)</t>
    </r>
    <r>
      <rPr>
        <sz val="12"/>
        <rFont val="Arial"/>
        <family val="2"/>
      </rPr>
      <t xml:space="preserve">  T</t>
    </r>
    <r>
      <rPr>
        <sz val="12"/>
        <rFont val="Arial"/>
        <family val="0"/>
      </rPr>
      <t>he arguments in the PV function can either be entered as shown or cell referenced (as is done in cell C35). The negative result shown indicates that Excel has interpreted the positive FV entry as a cash inflow and therefore returned a balancing cash outflow as a present value (represented by the negative PV value). The sign of the present value can be changed by making the future value entry a cash outflow (negative).</t>
    </r>
  </si>
  <si>
    <t>fv</t>
  </si>
  <si>
    <r>
      <t xml:space="preserve">The future amount that is being </t>
    </r>
    <r>
      <rPr>
        <i/>
        <sz val="12"/>
        <rFont val="Arial"/>
        <family val="2"/>
      </rPr>
      <t>discounted</t>
    </r>
    <r>
      <rPr>
        <sz val="12"/>
        <rFont val="Arial"/>
        <family val="2"/>
      </rPr>
      <t xml:space="preserve"> back to today.</t>
    </r>
  </si>
  <si>
    <t>type</t>
  </si>
  <si>
    <r>
      <t xml:space="preserve">  </t>
    </r>
    <r>
      <rPr>
        <sz val="12"/>
        <rFont val="Arial"/>
        <family val="2"/>
      </rPr>
      <t>–</t>
    </r>
  </si>
  <si>
    <t>With no payment (pmt) amount, there is no need to determine a type.</t>
  </si>
  <si>
    <t>(ii) FV</t>
  </si>
  <si>
    <t xml:space="preserve"> =fv(rate,nper,pmt,pv,type)</t>
  </si>
  <si>
    <t>How much would $19,000 be worth in 6 years at an interest rate of 8% (compounded annually)?</t>
  </si>
  <si>
    <t>The per period interest rate (in this example, the annual interest rate).</t>
  </si>
  <si>
    <t>The number of periods (in this example, the number of years).</t>
  </si>
  <si>
    <t>The current amount that is being compounded into the future.</t>
  </si>
  <si>
    <r>
      <t xml:space="preserve"> </t>
    </r>
    <r>
      <rPr>
        <b/>
        <sz val="12"/>
        <rFont val="Arial"/>
        <family val="2"/>
      </rPr>
      <t>=FV(8%,6,0,19000,)</t>
    </r>
    <r>
      <rPr>
        <sz val="12"/>
        <rFont val="Arial"/>
        <family val="0"/>
      </rPr>
      <t xml:space="preserve">  The arguments in the FV function can either be entered as shown or cell referenced (as is done in cell C46). The negative result shown indicates that Excel has interpreted the positive PV entry as a cash inflow and therefore returned a balancing cash outflow as a future value (represented by the negative FV value). The sign of the future value can be changed by making the present value entry a cash outflow (negative).</t>
    </r>
  </si>
  <si>
    <t>–</t>
  </si>
  <si>
    <t>(b) Time Value of Money Calculations Involving Payments (Annuities)</t>
  </si>
  <si>
    <t>Suppose a $500 payment was made into an account at the end of each year for 25 years.  How much would the account be worth now at a discount rate of 5% (compounded annually)?</t>
  </si>
  <si>
    <t>The per period interest rate (in this example the annual interest rate).</t>
  </si>
  <si>
    <t>The number of periods (in this example, the number of years over which the payments are being made).</t>
  </si>
  <si>
    <t>The amount of the re-occurring cash flow (payment).</t>
  </si>
  <si>
    <r>
      <t xml:space="preserve"> =PV(5%,25,500,,0)</t>
    </r>
    <r>
      <rPr>
        <sz val="12"/>
        <rFont val="Arial"/>
        <family val="2"/>
      </rPr>
      <t xml:space="preserve">  T</t>
    </r>
    <r>
      <rPr>
        <sz val="12"/>
        <rFont val="Arial"/>
        <family val="0"/>
      </rPr>
      <t>he arguments in the PV function can either be entered as shown or cell referenced (as is done in cell C57).  The negative result shown indicates that Excel has interpreted the positive PMT value as a cash inflow and therefore returned a balancing cash outflow as a present value (represented by the negative PV value).  The sign of the present value can be changed by making the payments value entry a cash outflow (negative).</t>
    </r>
  </si>
  <si>
    <t>There is no separate future value in this example, all the cash flows are considered payments (pmt).</t>
  </si>
  <si>
    <r>
      <t xml:space="preserve">Since the payments are being made at the end of each year (period), this is a </t>
    </r>
    <r>
      <rPr>
        <i/>
        <sz val="12"/>
        <rFont val="Arial"/>
        <family val="2"/>
      </rPr>
      <t>type 0</t>
    </r>
    <r>
      <rPr>
        <sz val="12"/>
        <rFont val="Arial"/>
        <family val="2"/>
      </rPr>
      <t xml:space="preserve"> annuity (also referred to as an </t>
    </r>
    <r>
      <rPr>
        <i/>
        <sz val="12"/>
        <rFont val="Arial"/>
        <family val="2"/>
      </rPr>
      <t>ordinary annuity</t>
    </r>
    <r>
      <rPr>
        <sz val="12"/>
        <rFont val="Arial"/>
        <family val="2"/>
      </rPr>
      <t>).</t>
    </r>
  </si>
  <si>
    <t>Suppose a $200 payment is made at the beginning of each year into an account that earns 4% (compounded annually). How much will the account be worth in 10 years time? Assume the payments begin immediately.</t>
  </si>
  <si>
    <t>The number of periods (in this example, the number of years over which the payments are occurring).</t>
  </si>
  <si>
    <t>There is no separate present value in this example, all the cash flows are considered payments (pmt).</t>
  </si>
  <si>
    <r>
      <t xml:space="preserve"> </t>
    </r>
    <r>
      <rPr>
        <b/>
        <sz val="12"/>
        <rFont val="Arial"/>
        <family val="2"/>
      </rPr>
      <t>=FV(8%,6,0,19000,)</t>
    </r>
    <r>
      <rPr>
        <sz val="12"/>
        <rFont val="Arial"/>
        <family val="0"/>
      </rPr>
      <t xml:space="preserve">  The arguments in the FV function can either be entered as shown or cell referenced (as is done is cell C68). The negative result shown indicates that Excel has interpreted the positive PMT value as a cash inflow and therefore returned a balancing cash outflow as a future value (represented by the negative FV value). The sign of the future value can be changed by making the payment value entry a cash outflow (negative).</t>
    </r>
  </si>
  <si>
    <r>
      <t xml:space="preserve">Since the payments begin immediately and are being made at the beginning of each year (period), this is a </t>
    </r>
    <r>
      <rPr>
        <i/>
        <sz val="12"/>
        <rFont val="Arial"/>
        <family val="2"/>
      </rPr>
      <t>type 1</t>
    </r>
    <r>
      <rPr>
        <sz val="12"/>
        <rFont val="Arial"/>
        <family val="2"/>
      </rPr>
      <t xml:space="preserve"> annuity (also referred to as an a</t>
    </r>
    <r>
      <rPr>
        <i/>
        <sz val="12"/>
        <rFont val="Arial"/>
        <family val="2"/>
      </rPr>
      <t>nnuity due</t>
    </r>
    <r>
      <rPr>
        <sz val="12"/>
        <rFont val="Arial"/>
        <family val="2"/>
      </rPr>
      <t>).</t>
    </r>
  </si>
  <si>
    <t>(c)  Dealing with Non-Annual Compounding</t>
  </si>
  <si>
    <r>
      <t xml:space="preserve">How much would $25,000 to be received in 8 years at a discount rate of 12% </t>
    </r>
    <r>
      <rPr>
        <b/>
        <sz val="12"/>
        <rFont val="Arial"/>
        <family val="2"/>
      </rPr>
      <t>(compounded monthly)</t>
    </r>
    <r>
      <rPr>
        <sz val="12"/>
        <rFont val="Arial"/>
        <family val="0"/>
      </rPr>
      <t xml:space="preserve"> be worth now?</t>
    </r>
  </si>
  <si>
    <r>
      <t xml:space="preserve">To convert the given annual interest rate into the correct per-period interest rate, the annual interest rate needs to be divided by 12 (the number of months in a year). </t>
    </r>
    <r>
      <rPr>
        <b/>
        <sz val="12"/>
        <rFont val="Arial"/>
        <family val="2"/>
      </rPr>
      <t>[12% / 12]</t>
    </r>
  </si>
  <si>
    <r>
      <t xml:space="preserve">To convert the given number of years into the correct number of periods, the number of years needs to be multiplied by 12 (the number of months in a year). </t>
    </r>
    <r>
      <rPr>
        <b/>
        <sz val="12"/>
        <rFont val="Arial"/>
        <family val="2"/>
      </rPr>
      <t xml:space="preserve">[8 </t>
    </r>
    <r>
      <rPr>
        <b/>
        <sz val="12"/>
        <rFont val="Arial"/>
        <family val="0"/>
      </rPr>
      <t>×</t>
    </r>
    <r>
      <rPr>
        <b/>
        <sz val="12"/>
        <rFont val="Arial"/>
        <family val="2"/>
      </rPr>
      <t xml:space="preserve"> 12]</t>
    </r>
  </si>
  <si>
    <r>
      <t xml:space="preserve"> =PV(12%/12,8*12,,25000,)</t>
    </r>
    <r>
      <rPr>
        <sz val="12"/>
        <rFont val="Arial"/>
        <family val="2"/>
      </rPr>
      <t xml:space="preserve">  T</t>
    </r>
    <r>
      <rPr>
        <sz val="12"/>
        <rFont val="Arial"/>
        <family val="0"/>
      </rPr>
      <t>he arguments in the PV function can either be entered as shown or cell referenced (as is done is cell C79). The negative result shown indicates that Excel has interpreted the positive FV entry as a cash inflow and therefore returned a balancing cash outflow as a present value (represented by the negative PV value). The sign of the present value can be changed by making the future value entry a cash outflow (negative).</t>
    </r>
  </si>
  <si>
    <r>
      <t xml:space="preserve">How much would $19,000 be worth in 6 years at an interest rate of 8% </t>
    </r>
    <r>
      <rPr>
        <b/>
        <sz val="12"/>
        <rFont val="Arial"/>
        <family val="2"/>
      </rPr>
      <t>(compounded quarterly)</t>
    </r>
    <r>
      <rPr>
        <sz val="12"/>
        <rFont val="Arial"/>
        <family val="0"/>
      </rPr>
      <t>?</t>
    </r>
  </si>
  <si>
    <r>
      <t xml:space="preserve">To convert the given annual interest rate into the correct per-period interest rate, the annual interest rate needs to be divided by four (the number of quarters in a year). </t>
    </r>
    <r>
      <rPr>
        <b/>
        <sz val="12"/>
        <rFont val="Arial"/>
        <family val="2"/>
      </rPr>
      <t>[8% / 4]</t>
    </r>
  </si>
  <si>
    <r>
      <t xml:space="preserve">To convert the given number of years into the correct number of periods, the number of years needs to be multiplied by four (the number of quarters in a year). </t>
    </r>
    <r>
      <rPr>
        <b/>
        <sz val="12"/>
        <rFont val="Arial"/>
        <family val="2"/>
      </rPr>
      <t xml:space="preserve">[6 </t>
    </r>
    <r>
      <rPr>
        <b/>
        <sz val="12"/>
        <rFont val="Arial"/>
        <family val="0"/>
      </rPr>
      <t>×</t>
    </r>
    <r>
      <rPr>
        <b/>
        <sz val="12"/>
        <rFont val="Arial"/>
        <family val="2"/>
      </rPr>
      <t xml:space="preserve"> 4]</t>
    </r>
  </si>
  <si>
    <r>
      <t xml:space="preserve"> </t>
    </r>
    <r>
      <rPr>
        <b/>
        <sz val="12"/>
        <rFont val="Arial"/>
        <family val="2"/>
      </rPr>
      <t>=FV(8%/4,6*4,,19000,)</t>
    </r>
    <r>
      <rPr>
        <sz val="12"/>
        <rFont val="Arial"/>
        <family val="0"/>
      </rPr>
      <t xml:space="preserve">  The arguments in the FV function can either be entered as shown or cell referenced (as is done is cell C90). The negative result shown indicates that Excel has interpreted the positive PV entry as a cash inflow and therefore returned a balancing cash outflow as a future value (represented by the negative FV value). The sign of the future value can be changed by making the present value entry a cash outflow (negative).</t>
    </r>
  </si>
  <si>
    <t xml:space="preserve">  --</t>
  </si>
  <si>
    <t>(d) Application Section - Registered Retirement Savings Plans (RRSPs)</t>
  </si>
  <si>
    <r>
      <t xml:space="preserve">(i) </t>
    </r>
    <r>
      <rPr>
        <sz val="12"/>
        <rFont val="Arial"/>
        <family val="0"/>
      </rPr>
      <t>Suppose you decide to make monthly contributions of $125 into a RRSP that pays 9% compounded monthly. If you already have $2,000 saved in the account and make the first monthly contribution immediately, how large will your RRSP account be in 25 years?</t>
    </r>
  </si>
  <si>
    <r>
      <t xml:space="preserve">To convert the given annual interest rate into the correct per-period interest rate, the annual interest rate needs to be divided by 12 (the number of months in a year). </t>
    </r>
    <r>
      <rPr>
        <b/>
        <sz val="12"/>
        <rFont val="Arial"/>
        <family val="2"/>
      </rPr>
      <t>[9% / 12]</t>
    </r>
  </si>
  <si>
    <r>
      <t xml:space="preserve">To convert the given number of years into the correct number of periods, the number of years needs to be multiplied by 12 (the number of months in a year). </t>
    </r>
    <r>
      <rPr>
        <b/>
        <sz val="12"/>
        <rFont val="Arial"/>
        <family val="2"/>
      </rPr>
      <t>[25 × 12]</t>
    </r>
  </si>
  <si>
    <r>
      <t xml:space="preserve">The amount that you have already saved in the account is the current value </t>
    </r>
    <r>
      <rPr>
        <i/>
        <sz val="12"/>
        <rFont val="Arial"/>
        <family val="2"/>
      </rPr>
      <t xml:space="preserve">(or present value) </t>
    </r>
    <r>
      <rPr>
        <sz val="12"/>
        <rFont val="Arial"/>
        <family val="2"/>
      </rPr>
      <t>of the account.</t>
    </r>
  </si>
  <si>
    <r>
      <t xml:space="preserve"> </t>
    </r>
    <r>
      <rPr>
        <b/>
        <sz val="12"/>
        <rFont val="Arial"/>
        <family val="2"/>
      </rPr>
      <t>=FV(9%/12,25*12,-125,-2000,1)</t>
    </r>
    <r>
      <rPr>
        <sz val="12"/>
        <rFont val="Arial"/>
        <family val="0"/>
      </rPr>
      <t xml:space="preserve">  The arguments in the FV function can either be entered as shown or cell referenced (as is done in cell C101). The positive result shown indicates that Excel has interpreted the negative PV and PMT values as a cash outflow and therefore returned a balancing cash inflow as a future value (represented by the positive FV value). The sign of the future value could be changed by making the PV and PMT value entries a cash inflow (positive).</t>
    </r>
  </si>
  <si>
    <r>
      <t xml:space="preserve">Since the payments begin immediately, this is a </t>
    </r>
    <r>
      <rPr>
        <i/>
        <sz val="12"/>
        <rFont val="Arial"/>
        <family val="2"/>
      </rPr>
      <t>type 1</t>
    </r>
    <r>
      <rPr>
        <sz val="12"/>
        <rFont val="Arial"/>
        <family val="2"/>
      </rPr>
      <t xml:space="preserve"> annuity.</t>
    </r>
  </si>
  <si>
    <r>
      <t>(ii)</t>
    </r>
    <r>
      <rPr>
        <sz val="12"/>
        <rFont val="Arial"/>
        <family val="2"/>
      </rPr>
      <t xml:space="preserve"> </t>
    </r>
    <r>
      <rPr>
        <sz val="12"/>
        <rFont val="Arial"/>
        <family val="0"/>
      </rPr>
      <t>You want to have saved $500,000 by the time you retire in 30 years. How much do you have to save (and deposit) by the end of each month if you can earn a 10% annual return on your RRSP?</t>
    </r>
  </si>
  <si>
    <r>
      <t xml:space="preserve">To convert the given annual interest rate into the correct per-period interest rate, the annual interest rate needs to be divided by 12 (the number of months in a year). </t>
    </r>
    <r>
      <rPr>
        <b/>
        <sz val="12"/>
        <rFont val="Arial"/>
        <family val="2"/>
      </rPr>
      <t>[10% / 12]</t>
    </r>
  </si>
  <si>
    <r>
      <t xml:space="preserve">To convert the given number of years into the correct number of periods, the number of years needs to be multiplied by 12 (the number of months in a year). </t>
    </r>
    <r>
      <rPr>
        <b/>
        <sz val="12"/>
        <rFont val="Arial"/>
        <family val="2"/>
      </rPr>
      <t>[30 × 12]</t>
    </r>
  </si>
  <si>
    <r>
      <t xml:space="preserve"> </t>
    </r>
    <r>
      <rPr>
        <b/>
        <sz val="12"/>
        <rFont val="Arial"/>
        <family val="2"/>
      </rPr>
      <t>=PMT(10%/12,30*12,,-500000,0)</t>
    </r>
    <r>
      <rPr>
        <sz val="12"/>
        <rFont val="Arial"/>
        <family val="0"/>
      </rPr>
      <t xml:space="preserve">  The arguments in the PMT function can either be entered as shown or cell referenced (as is done in cell C108). The positive result shown indicates that Excel has interpreted the negative FV value as a cash outflow and therefore returned a balancing cash inflow for the payment (represented by the positive PMT value). The sign of the PMT value could be changed by making the FV value a cash inflow (positive).</t>
    </r>
  </si>
  <si>
    <r>
      <t xml:space="preserve">Since there is no original amount of savings in the account, the current value </t>
    </r>
    <r>
      <rPr>
        <i/>
        <sz val="12"/>
        <rFont val="Arial"/>
        <family val="2"/>
      </rPr>
      <t>(interpreted as present value)</t>
    </r>
    <r>
      <rPr>
        <sz val="12"/>
        <rFont val="Arial"/>
        <family val="2"/>
      </rPr>
      <t xml:space="preserve"> is zero.</t>
    </r>
  </si>
  <si>
    <t>The desired amount of compounded savings in 30 years time represents the future value of the annuity.</t>
  </si>
  <si>
    <r>
      <t xml:space="preserve">Since the payments are being made at the end of each period, this is a </t>
    </r>
    <r>
      <rPr>
        <i/>
        <sz val="12"/>
        <rFont val="Arial"/>
        <family val="2"/>
      </rPr>
      <t>type 0</t>
    </r>
    <r>
      <rPr>
        <sz val="12"/>
        <rFont val="Arial"/>
        <family val="2"/>
      </rPr>
      <t xml:space="preserve"> annuity.</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</si>
</sst>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
    <numFmt numFmtId="168" formatCode="0.000000"/>
    <numFmt numFmtId="169" formatCode="0.00000"/>
    <numFmt numFmtId="170" formatCode="0.000%"/>
    <numFmt numFmtId="171" formatCode="_(* #,##0.000_);_(* \(#,##0.000\);_(* &quot;-&quot;??_);_(@_)"/>
    <numFmt numFmtId="172" formatCode="_(* #,##0.0000_);_(* \(#,##0.0000\);_(* &quot;-&quot;??_);_(@_)"/>
    <numFmt numFmtId="173" formatCode="_(* #,##0.0_);_(* \(#,##0.0\);_(* &quot;-&quot;??_);_(@_)"/>
    <numFmt numFmtId="174" formatCode="_(* #,##0_);_(* \(#,##0\);_(* &quot;-&quot;??_);_(@_)"/>
    <numFmt numFmtId="175" formatCode="&quot;$&quot;#,##0.00;[Red]\-&quot;$&quot;#,##0.00"/>
  </numFmts>
  <fonts count="44">
    <font>
      <sz val="10"/>
      <name val="Arial"/>
      <family val="0"/>
    </font>
    <font>
      <b/>
      <sz val="10"/>
      <name val="Arial"/>
      <family val="0"/>
    </font>
    <font>
      <i/>
      <sz val="10"/>
      <name val="Arial"/>
      <family val="0"/>
    </font>
    <font>
      <b/>
      <i/>
      <sz val="10"/>
      <name val="Arial"/>
      <family val="0"/>
    </font>
    <font>
      <u val="single"/>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2"/>
      <name val="Arial"/>
      <family val="0"/>
    </font>
    <font>
      <b/>
      <sz val="12"/>
      <name val="Times New Roman"/>
      <family val="0"/>
    </font>
    <font>
      <i/>
      <sz val="12"/>
      <name val="Arial"/>
      <family val="2"/>
    </font>
    <font>
      <b/>
      <sz val="18"/>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tint="0.399980008602142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Alignment="1">
      <alignment/>
    </xf>
    <xf numFmtId="10" fontId="0" fillId="0" borderId="0" xfId="57" applyNumberFormat="1" applyFont="1" applyAlignment="1">
      <alignment/>
    </xf>
    <xf numFmtId="0" fontId="1" fillId="0" borderId="0" xfId="0" applyFont="1" applyAlignment="1">
      <alignment/>
    </xf>
    <xf numFmtId="10" fontId="0" fillId="0" borderId="0" xfId="0" applyNumberFormat="1" applyAlignment="1">
      <alignment/>
    </xf>
    <xf numFmtId="2" fontId="0" fillId="0" borderId="0" xfId="0" applyNumberFormat="1" applyAlignment="1">
      <alignment/>
    </xf>
    <xf numFmtId="0" fontId="0" fillId="0" borderId="0" xfId="0" applyAlignment="1">
      <alignment horizontal="right"/>
    </xf>
    <xf numFmtId="0" fontId="0" fillId="0" borderId="0" xfId="0" applyAlignment="1">
      <alignment horizontal="center"/>
    </xf>
    <xf numFmtId="166" fontId="0" fillId="0" borderId="0" xfId="0" applyNumberFormat="1" applyAlignment="1">
      <alignment/>
    </xf>
    <xf numFmtId="9" fontId="0" fillId="0" borderId="0" xfId="0" applyNumberFormat="1" applyAlignment="1">
      <alignment/>
    </xf>
    <xf numFmtId="2" fontId="0" fillId="0" borderId="0" xfId="0" applyNumberFormat="1" applyAlignment="1">
      <alignment horizontal="right"/>
    </xf>
    <xf numFmtId="7" fontId="0" fillId="0" borderId="0" xfId="0" applyNumberFormat="1" applyAlignment="1">
      <alignment/>
    </xf>
    <xf numFmtId="1" fontId="0" fillId="0" borderId="0" xfId="0" applyNumberFormat="1" applyAlignment="1">
      <alignment/>
    </xf>
    <xf numFmtId="0" fontId="0" fillId="0" borderId="10" xfId="0" applyBorder="1" applyAlignment="1">
      <alignment/>
    </xf>
    <xf numFmtId="0" fontId="1" fillId="0" borderId="0" xfId="0" applyFont="1" applyAlignment="1">
      <alignment/>
    </xf>
    <xf numFmtId="0" fontId="1" fillId="0" borderId="0" xfId="0" applyFont="1" applyAlignment="1">
      <alignment horizontal="right"/>
    </xf>
    <xf numFmtId="1" fontId="1" fillId="0" borderId="0" xfId="0" applyNumberFormat="1" applyFont="1" applyAlignment="1">
      <alignment/>
    </xf>
    <xf numFmtId="1" fontId="1" fillId="0" borderId="0" xfId="0" applyNumberFormat="1" applyFont="1" applyAlignment="1">
      <alignment horizontal="right"/>
    </xf>
    <xf numFmtId="0" fontId="0" fillId="0" borderId="0" xfId="0" applyAlignment="1">
      <alignment vertical="center"/>
    </xf>
    <xf numFmtId="14" fontId="0" fillId="0" borderId="0" xfId="0" applyNumberFormat="1" applyAlignment="1">
      <alignment/>
    </xf>
    <xf numFmtId="8" fontId="0" fillId="0" borderId="0" xfId="0" applyNumberFormat="1" applyAlignment="1">
      <alignment/>
    </xf>
    <xf numFmtId="10" fontId="1" fillId="0" borderId="0" xfId="57" applyNumberFormat="1" applyFont="1" applyAlignment="1">
      <alignment/>
    </xf>
    <xf numFmtId="44" fontId="1" fillId="0" borderId="0" xfId="44" applyFont="1" applyAlignment="1">
      <alignment/>
    </xf>
    <xf numFmtId="0" fontId="0" fillId="0" borderId="0" xfId="0" applyAlignment="1" quotePrefix="1">
      <alignment horizontal="right"/>
    </xf>
    <xf numFmtId="0" fontId="4" fillId="0" borderId="0" xfId="0" applyFont="1" applyAlignment="1">
      <alignment/>
    </xf>
    <xf numFmtId="3" fontId="0" fillId="0" borderId="0" xfId="0" applyNumberFormat="1" applyAlignment="1">
      <alignmen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xf>
    <xf numFmtId="14" fontId="0" fillId="0" borderId="12" xfId="0" applyNumberFormat="1" applyBorder="1" applyAlignment="1">
      <alignment/>
    </xf>
    <xf numFmtId="10" fontId="0" fillId="0" borderId="12" xfId="0" applyNumberFormat="1" applyBorder="1" applyAlignment="1">
      <alignment/>
    </xf>
    <xf numFmtId="2" fontId="0" fillId="0" borderId="12" xfId="0" applyNumberFormat="1" applyBorder="1" applyAlignment="1">
      <alignment/>
    </xf>
    <xf numFmtId="166" fontId="0" fillId="0" borderId="12" xfId="0" applyNumberFormat="1" applyBorder="1" applyAlignment="1">
      <alignment/>
    </xf>
    <xf numFmtId="2" fontId="1" fillId="0" borderId="12" xfId="0" applyNumberFormat="1" applyFont="1" applyBorder="1" applyAlignment="1">
      <alignment/>
    </xf>
    <xf numFmtId="2" fontId="1" fillId="0" borderId="0" xfId="0" applyNumberFormat="1" applyFont="1" applyAlignment="1">
      <alignment/>
    </xf>
    <xf numFmtId="165" fontId="0" fillId="0" borderId="0" xfId="0" applyNumberFormat="1" applyAlignment="1">
      <alignment/>
    </xf>
    <xf numFmtId="10" fontId="0" fillId="0" borderId="0" xfId="42" applyNumberFormat="1" applyFont="1" applyAlignment="1">
      <alignment/>
    </xf>
    <xf numFmtId="170" fontId="0" fillId="0" borderId="0" xfId="0" applyNumberFormat="1" applyAlignment="1">
      <alignment/>
    </xf>
    <xf numFmtId="174" fontId="0" fillId="0" borderId="0" xfId="42" applyNumberFormat="1" applyFont="1" applyAlignment="1">
      <alignment/>
    </xf>
    <xf numFmtId="0" fontId="3" fillId="0" borderId="0" xfId="0" applyFont="1" applyAlignment="1">
      <alignment/>
    </xf>
    <xf numFmtId="0" fontId="22" fillId="0" borderId="0" xfId="0" applyFont="1" applyAlignment="1">
      <alignment/>
    </xf>
    <xf numFmtId="0" fontId="21" fillId="0" borderId="0" xfId="0" applyFont="1" applyAlignment="1">
      <alignment/>
    </xf>
    <xf numFmtId="0" fontId="22" fillId="0" borderId="0" xfId="0" applyFont="1" applyAlignment="1">
      <alignment wrapText="1"/>
    </xf>
    <xf numFmtId="0" fontId="21" fillId="0" borderId="0" xfId="0" applyFont="1" applyAlignment="1">
      <alignment wrapText="1"/>
    </xf>
    <xf numFmtId="0" fontId="0" fillId="0" borderId="0" xfId="0" applyAlignment="1">
      <alignment wrapText="1"/>
    </xf>
    <xf numFmtId="0" fontId="22" fillId="0" borderId="0" xfId="0" applyFont="1" applyBorder="1" applyAlignment="1">
      <alignment horizontal="left" wrapText="1"/>
    </xf>
    <xf numFmtId="0" fontId="0" fillId="0" borderId="0" xfId="0" applyAlignment="1">
      <alignment/>
    </xf>
    <xf numFmtId="0" fontId="22" fillId="0" borderId="0" xfId="0" applyFont="1" applyBorder="1" applyAlignment="1">
      <alignment/>
    </xf>
    <xf numFmtId="10" fontId="22" fillId="0" borderId="13" xfId="0" applyNumberFormat="1" applyFont="1" applyBorder="1" applyAlignment="1">
      <alignment horizontal="center" vertical="top"/>
    </xf>
    <xf numFmtId="10" fontId="22" fillId="0" borderId="13" xfId="0" applyNumberFormat="1" applyFont="1" applyBorder="1" applyAlignment="1">
      <alignment vertical="top"/>
    </xf>
    <xf numFmtId="4" fontId="22" fillId="0" borderId="12" xfId="0" applyNumberFormat="1" applyFont="1" applyBorder="1" applyAlignment="1">
      <alignment vertical="top" wrapText="1"/>
    </xf>
    <xf numFmtId="0" fontId="0" fillId="0" borderId="0" xfId="0" applyAlignment="1">
      <alignment vertical="top" wrapText="1"/>
    </xf>
    <xf numFmtId="0" fontId="22" fillId="0" borderId="13" xfId="0" applyFont="1" applyBorder="1" applyAlignment="1">
      <alignment horizontal="center" vertical="top"/>
    </xf>
    <xf numFmtId="0" fontId="22" fillId="0" borderId="13" xfId="0" applyFont="1" applyBorder="1" applyAlignment="1">
      <alignment vertical="top"/>
    </xf>
    <xf numFmtId="175" fontId="22" fillId="0" borderId="13" xfId="0" applyNumberFormat="1" applyFont="1" applyBorder="1" applyAlignment="1">
      <alignment vertical="top"/>
    </xf>
    <xf numFmtId="0" fontId="22" fillId="0" borderId="0" xfId="0" applyFont="1" applyBorder="1" applyAlignment="1">
      <alignment vertical="top"/>
    </xf>
    <xf numFmtId="175" fontId="22" fillId="0" borderId="13" xfId="0" applyNumberFormat="1" applyFont="1" applyBorder="1" applyAlignment="1">
      <alignment horizontal="center" vertical="top"/>
    </xf>
    <xf numFmtId="4" fontId="21" fillId="0" borderId="12" xfId="0" applyNumberFormat="1" applyFont="1" applyBorder="1" applyAlignment="1">
      <alignment vertical="top" wrapText="1"/>
    </xf>
    <xf numFmtId="0" fontId="22" fillId="0" borderId="0" xfId="0" applyFont="1" applyBorder="1" applyAlignment="1">
      <alignment horizontal="center"/>
    </xf>
    <xf numFmtId="0" fontId="22" fillId="0" borderId="0" xfId="0" applyFont="1" applyBorder="1" applyAlignment="1">
      <alignment/>
    </xf>
    <xf numFmtId="4" fontId="22" fillId="0" borderId="12" xfId="0" applyNumberFormat="1" applyFont="1" applyBorder="1" applyAlignment="1">
      <alignment wrapText="1"/>
    </xf>
    <xf numFmtId="4" fontId="22" fillId="0" borderId="12" xfId="0" applyNumberFormat="1" applyFont="1" applyBorder="1" applyAlignment="1">
      <alignment wrapText="1"/>
    </xf>
    <xf numFmtId="0" fontId="0" fillId="0" borderId="0" xfId="0" applyFont="1" applyAlignment="1">
      <alignment wrapText="1"/>
    </xf>
    <xf numFmtId="4" fontId="21" fillId="0" borderId="12" xfId="0" applyNumberFormat="1" applyFont="1" applyBorder="1" applyAlignment="1">
      <alignment wrapText="1"/>
    </xf>
    <xf numFmtId="175" fontId="22" fillId="0" borderId="13" xfId="0" applyNumberFormat="1" applyFont="1" applyBorder="1" applyAlignment="1">
      <alignment horizontal="right" vertical="top"/>
    </xf>
    <xf numFmtId="0" fontId="22" fillId="0" borderId="13" xfId="0" applyFont="1" applyBorder="1" applyAlignment="1">
      <alignment horizontal="right" vertical="top"/>
    </xf>
    <xf numFmtId="175" fontId="22" fillId="0" borderId="0" xfId="0" applyNumberFormat="1" applyFont="1" applyAlignment="1">
      <alignment/>
    </xf>
    <xf numFmtId="0" fontId="4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6"/>
  <sheetViews>
    <sheetView tabSelected="1" zoomScalePageLayoutView="0" workbookViewId="0" topLeftCell="A1">
      <selection activeCell="K16" sqref="K16"/>
    </sheetView>
  </sheetViews>
  <sheetFormatPr defaultColWidth="9.140625" defaultRowHeight="12.75"/>
  <cols>
    <col min="1" max="2" width="9.140625" style="39" customWidth="1"/>
    <col min="3" max="3" width="14.57421875" style="39" customWidth="1"/>
    <col min="4" max="11" width="9.140625" style="39" customWidth="1"/>
    <col min="12" max="12" width="12.140625" style="39" bestFit="1" customWidth="1"/>
    <col min="13" max="16384" width="9.140625" style="39" customWidth="1"/>
  </cols>
  <sheetData>
    <row r="1" ht="15.75">
      <c r="A1" s="40" t="s">
        <v>59</v>
      </c>
    </row>
    <row r="3" ht="15.75">
      <c r="A3" s="40" t="s">
        <v>60</v>
      </c>
    </row>
    <row r="4" ht="15">
      <c r="A4" s="39" t="s">
        <v>61</v>
      </c>
    </row>
    <row r="6" ht="15.75">
      <c r="A6" s="40"/>
    </row>
    <row r="8" spans="1:8" ht="23.25">
      <c r="A8" s="66" t="s">
        <v>62</v>
      </c>
      <c r="B8" s="66"/>
      <c r="C8" s="66"/>
      <c r="D8" s="66"/>
      <c r="E8" s="66"/>
      <c r="F8" s="66"/>
      <c r="G8" s="66"/>
      <c r="H8" s="66"/>
    </row>
    <row r="10" ht="15.75">
      <c r="A10" s="40" t="s">
        <v>63</v>
      </c>
    </row>
    <row r="11" spans="1:8" ht="30" customHeight="1">
      <c r="A11" s="41" t="s">
        <v>64</v>
      </c>
      <c r="B11" s="41"/>
      <c r="C11" s="41"/>
      <c r="D11" s="41"/>
      <c r="E11" s="41"/>
      <c r="F11" s="41"/>
      <c r="G11" s="41"/>
      <c r="H11" s="41"/>
    </row>
    <row r="12" ht="15.75">
      <c r="A12" s="40" t="s">
        <v>65</v>
      </c>
    </row>
    <row r="13" spans="1:8" ht="30.75" customHeight="1">
      <c r="A13" s="41" t="s">
        <v>66</v>
      </c>
      <c r="B13" s="41"/>
      <c r="C13" s="41"/>
      <c r="D13" s="41"/>
      <c r="E13" s="41"/>
      <c r="F13" s="41"/>
      <c r="G13" s="41"/>
      <c r="H13" s="41"/>
    </row>
    <row r="14" ht="15.75">
      <c r="A14" s="40" t="s">
        <v>8</v>
      </c>
    </row>
    <row r="15" spans="1:8" ht="15">
      <c r="A15" s="41" t="s">
        <v>67</v>
      </c>
      <c r="B15" s="41"/>
      <c r="C15" s="41"/>
      <c r="D15" s="41"/>
      <c r="E15" s="41"/>
      <c r="F15" s="41"/>
      <c r="G15" s="41"/>
      <c r="H15" s="41"/>
    </row>
    <row r="16" ht="15.75">
      <c r="A16" s="40" t="s">
        <v>68</v>
      </c>
    </row>
    <row r="17" spans="1:8" ht="30.75" customHeight="1">
      <c r="A17" s="41" t="s">
        <v>69</v>
      </c>
      <c r="B17" s="41"/>
      <c r="C17" s="41"/>
      <c r="D17" s="41"/>
      <c r="E17" s="41"/>
      <c r="F17" s="41"/>
      <c r="G17" s="41"/>
      <c r="H17" s="41"/>
    </row>
    <row r="18" ht="15.75">
      <c r="A18" s="40" t="s">
        <v>70</v>
      </c>
    </row>
    <row r="19" spans="1:8" ht="30.75" customHeight="1">
      <c r="A19" s="41" t="s">
        <v>71</v>
      </c>
      <c r="B19" s="41"/>
      <c r="C19" s="41"/>
      <c r="D19" s="41"/>
      <c r="E19" s="41"/>
      <c r="F19" s="41"/>
      <c r="G19" s="41"/>
      <c r="H19" s="41"/>
    </row>
    <row r="20" ht="15.75">
      <c r="A20" s="40" t="s">
        <v>72</v>
      </c>
    </row>
    <row r="21" spans="1:8" ht="31.5" customHeight="1">
      <c r="A21" s="41" t="s">
        <v>73</v>
      </c>
      <c r="B21" s="41"/>
      <c r="C21" s="41"/>
      <c r="D21" s="41"/>
      <c r="E21" s="41"/>
      <c r="F21" s="41"/>
      <c r="G21" s="41"/>
      <c r="H21" s="41"/>
    </row>
    <row r="23" ht="15.75">
      <c r="A23" s="40" t="s">
        <v>74</v>
      </c>
    </row>
    <row r="24" ht="15.75">
      <c r="A24" s="40" t="s">
        <v>75</v>
      </c>
    </row>
    <row r="25" spans="1:8" ht="15.75">
      <c r="A25" s="42" t="s">
        <v>76</v>
      </c>
      <c r="B25" s="43"/>
      <c r="C25" s="43"/>
      <c r="D25" s="43"/>
      <c r="E25" s="43"/>
      <c r="F25" s="43"/>
      <c r="G25" s="43"/>
      <c r="H25" s="43"/>
    </row>
    <row r="26" spans="1:8" ht="30.75" customHeight="1">
      <c r="A26" s="44" t="s">
        <v>77</v>
      </c>
      <c r="B26" s="45"/>
      <c r="C26" s="45"/>
      <c r="D26" s="45"/>
      <c r="E26" s="45"/>
      <c r="F26" s="45"/>
      <c r="G26" s="45"/>
      <c r="H26" s="45"/>
    </row>
    <row r="27" spans="1:8" ht="30.75" customHeight="1">
      <c r="A27" s="46"/>
      <c r="B27" s="47" t="s">
        <v>78</v>
      </c>
      <c r="C27" s="48">
        <v>0.04</v>
      </c>
      <c r="D27" s="49" t="s">
        <v>79</v>
      </c>
      <c r="E27" s="50"/>
      <c r="F27" s="50"/>
      <c r="G27" s="50"/>
      <c r="H27" s="50"/>
    </row>
    <row r="28" spans="1:8" ht="45" customHeight="1">
      <c r="A28" s="46"/>
      <c r="B28" s="51" t="s">
        <v>80</v>
      </c>
      <c r="C28" s="52">
        <v>8</v>
      </c>
      <c r="D28" s="49" t="s">
        <v>81</v>
      </c>
      <c r="E28" s="50"/>
      <c r="F28" s="50"/>
      <c r="G28" s="50"/>
      <c r="H28" s="50"/>
    </row>
    <row r="29" spans="1:8" ht="33" customHeight="1">
      <c r="A29" s="46"/>
      <c r="B29" s="51" t="s">
        <v>82</v>
      </c>
      <c r="C29" s="53">
        <v>0</v>
      </c>
      <c r="D29" s="49" t="s">
        <v>83</v>
      </c>
      <c r="E29" s="50"/>
      <c r="F29" s="50"/>
      <c r="G29" s="50"/>
      <c r="H29" s="50"/>
    </row>
    <row r="30" spans="1:8" ht="175.5" customHeight="1">
      <c r="A30" s="54" t="s">
        <v>84</v>
      </c>
      <c r="B30" s="51" t="s">
        <v>85</v>
      </c>
      <c r="C30" s="55">
        <f>PV(C27,C28,,C31)</f>
        <v>-18267.255125049593</v>
      </c>
      <c r="D30" s="56" t="s">
        <v>86</v>
      </c>
      <c r="E30" s="50"/>
      <c r="F30" s="50"/>
      <c r="G30" s="50"/>
      <c r="H30" s="50"/>
    </row>
    <row r="31" spans="1:8" ht="31.5" customHeight="1">
      <c r="A31" s="46"/>
      <c r="B31" s="47" t="s">
        <v>87</v>
      </c>
      <c r="C31" s="53">
        <v>25000</v>
      </c>
      <c r="D31" s="49" t="s">
        <v>88</v>
      </c>
      <c r="E31" s="50"/>
      <c r="F31" s="50"/>
      <c r="G31" s="50"/>
      <c r="H31" s="50"/>
    </row>
    <row r="32" spans="1:8" ht="30.75" customHeight="1">
      <c r="A32" s="46"/>
      <c r="B32" s="51" t="s">
        <v>89</v>
      </c>
      <c r="C32" s="51" t="s">
        <v>90</v>
      </c>
      <c r="D32" s="49" t="s">
        <v>91</v>
      </c>
      <c r="E32" s="50"/>
      <c r="F32" s="50"/>
      <c r="G32" s="50"/>
      <c r="H32" s="50"/>
    </row>
    <row r="33" spans="1:7" ht="15">
      <c r="A33" s="46"/>
      <c r="B33" s="57"/>
      <c r="C33" s="58"/>
      <c r="D33" s="58"/>
      <c r="E33" s="57"/>
      <c r="F33" s="58"/>
      <c r="G33" s="58"/>
    </row>
    <row r="34" ht="15.75">
      <c r="A34" s="40" t="s">
        <v>92</v>
      </c>
    </row>
    <row r="35" spans="1:8" ht="15.75">
      <c r="A35" s="42" t="s">
        <v>93</v>
      </c>
      <c r="B35" s="43"/>
      <c r="C35" s="43"/>
      <c r="D35" s="43"/>
      <c r="E35" s="43"/>
      <c r="F35" s="43"/>
      <c r="G35" s="43"/>
      <c r="H35" s="43"/>
    </row>
    <row r="36" spans="1:8" ht="33" customHeight="1">
      <c r="A36" s="44" t="s">
        <v>94</v>
      </c>
      <c r="B36" s="45"/>
      <c r="C36" s="45"/>
      <c r="D36" s="45"/>
      <c r="E36" s="45"/>
      <c r="F36" s="45"/>
      <c r="G36" s="45"/>
      <c r="H36" s="45"/>
    </row>
    <row r="37" spans="1:8" ht="29.25" customHeight="1">
      <c r="A37" s="46"/>
      <c r="B37" s="47" t="s">
        <v>78</v>
      </c>
      <c r="C37" s="48">
        <v>0.08</v>
      </c>
      <c r="D37" s="59" t="s">
        <v>95</v>
      </c>
      <c r="E37" s="43"/>
      <c r="F37" s="43"/>
      <c r="G37" s="43"/>
      <c r="H37" s="43"/>
    </row>
    <row r="38" spans="1:8" ht="29.25" customHeight="1">
      <c r="A38" s="46"/>
      <c r="B38" s="51" t="s">
        <v>80</v>
      </c>
      <c r="C38" s="52">
        <v>6</v>
      </c>
      <c r="D38" s="59" t="s">
        <v>96</v>
      </c>
      <c r="E38" s="43"/>
      <c r="F38" s="43"/>
      <c r="G38" s="43"/>
      <c r="H38" s="43"/>
    </row>
    <row r="39" spans="1:8" ht="30" customHeight="1">
      <c r="A39" s="46"/>
      <c r="B39" s="51" t="s">
        <v>82</v>
      </c>
      <c r="C39" s="53">
        <v>0</v>
      </c>
      <c r="D39" s="59" t="s">
        <v>83</v>
      </c>
      <c r="E39" s="43"/>
      <c r="F39" s="43"/>
      <c r="G39" s="43"/>
      <c r="H39" s="43"/>
    </row>
    <row r="40" spans="1:8" ht="33.75" customHeight="1">
      <c r="A40" s="46"/>
      <c r="B40" s="51" t="s">
        <v>85</v>
      </c>
      <c r="C40" s="55">
        <v>19000</v>
      </c>
      <c r="D40" s="60" t="s">
        <v>97</v>
      </c>
      <c r="E40" s="61"/>
      <c r="F40" s="61"/>
      <c r="G40" s="61"/>
      <c r="H40" s="61"/>
    </row>
    <row r="41" spans="1:8" ht="167.25" customHeight="1">
      <c r="A41" s="54" t="s">
        <v>84</v>
      </c>
      <c r="B41" s="47" t="s">
        <v>87</v>
      </c>
      <c r="C41" s="53">
        <f>FV(C37,C38,C39,C40,)</f>
        <v>-30150.61213593601</v>
      </c>
      <c r="D41" s="59" t="s">
        <v>98</v>
      </c>
      <c r="E41" s="43"/>
      <c r="F41" s="43"/>
      <c r="G41" s="43"/>
      <c r="H41" s="43"/>
    </row>
    <row r="42" spans="1:8" ht="31.5" customHeight="1">
      <c r="A42" s="46"/>
      <c r="B42" s="51" t="s">
        <v>89</v>
      </c>
      <c r="C42" s="51" t="s">
        <v>99</v>
      </c>
      <c r="D42" s="59" t="s">
        <v>91</v>
      </c>
      <c r="E42" s="43"/>
      <c r="F42" s="43"/>
      <c r="G42" s="43"/>
      <c r="H42" s="43"/>
    </row>
    <row r="44" ht="15.75">
      <c r="A44" s="40" t="s">
        <v>100</v>
      </c>
    </row>
    <row r="46" ht="15.75">
      <c r="A46" s="40" t="s">
        <v>75</v>
      </c>
    </row>
    <row r="47" spans="1:8" ht="15.75">
      <c r="A47" s="42" t="s">
        <v>76</v>
      </c>
      <c r="B47" s="43"/>
      <c r="C47" s="43"/>
      <c r="D47" s="43"/>
      <c r="E47" s="43"/>
      <c r="F47" s="43"/>
      <c r="G47" s="43"/>
      <c r="H47" s="43"/>
    </row>
    <row r="48" spans="1:8" ht="44.25" customHeight="1">
      <c r="A48" s="44" t="s">
        <v>101</v>
      </c>
      <c r="B48" s="45"/>
      <c r="C48" s="45"/>
      <c r="D48" s="45"/>
      <c r="E48" s="45"/>
      <c r="F48" s="45"/>
      <c r="G48" s="45"/>
      <c r="H48" s="45"/>
    </row>
    <row r="49" spans="1:8" ht="30" customHeight="1">
      <c r="A49" s="46"/>
      <c r="B49" s="47" t="s">
        <v>78</v>
      </c>
      <c r="C49" s="48">
        <v>0.05</v>
      </c>
      <c r="D49" s="59" t="s">
        <v>102</v>
      </c>
      <c r="E49" s="43"/>
      <c r="F49" s="43"/>
      <c r="G49" s="43"/>
      <c r="H49" s="43"/>
    </row>
    <row r="50" spans="1:8" ht="45" customHeight="1">
      <c r="A50" s="46"/>
      <c r="B50" s="51" t="s">
        <v>80</v>
      </c>
      <c r="C50" s="52">
        <v>25</v>
      </c>
      <c r="D50" s="59" t="s">
        <v>103</v>
      </c>
      <c r="E50" s="43"/>
      <c r="F50" s="43"/>
      <c r="G50" s="43"/>
      <c r="H50" s="43"/>
    </row>
    <row r="51" spans="1:8" ht="32.25" customHeight="1">
      <c r="A51" s="46"/>
      <c r="B51" s="51" t="s">
        <v>82</v>
      </c>
      <c r="C51" s="53">
        <v>500</v>
      </c>
      <c r="D51" s="59" t="s">
        <v>104</v>
      </c>
      <c r="E51" s="43"/>
      <c r="F51" s="43"/>
      <c r="G51" s="43"/>
      <c r="H51" s="43"/>
    </row>
    <row r="52" spans="1:8" ht="168" customHeight="1">
      <c r="A52" s="54" t="s">
        <v>84</v>
      </c>
      <c r="B52" s="51" t="s">
        <v>85</v>
      </c>
      <c r="C52" s="55">
        <f>PV(C49,C50,C51,C53,C54)</f>
        <v>-7046.972283022379</v>
      </c>
      <c r="D52" s="62" t="s">
        <v>105</v>
      </c>
      <c r="E52" s="43"/>
      <c r="F52" s="43"/>
      <c r="G52" s="43"/>
      <c r="H52" s="43"/>
    </row>
    <row r="53" spans="1:8" ht="44.25" customHeight="1">
      <c r="A53" s="46"/>
      <c r="B53" s="47" t="s">
        <v>87</v>
      </c>
      <c r="C53" s="53">
        <v>0</v>
      </c>
      <c r="D53" s="59" t="s">
        <v>106</v>
      </c>
      <c r="E53" s="43"/>
      <c r="F53" s="43"/>
      <c r="G53" s="43"/>
      <c r="H53" s="43"/>
    </row>
    <row r="54" spans="1:8" ht="60.75" customHeight="1">
      <c r="A54" s="46"/>
      <c r="B54" s="51" t="s">
        <v>89</v>
      </c>
      <c r="C54" s="52">
        <v>0</v>
      </c>
      <c r="D54" s="59" t="s">
        <v>107</v>
      </c>
      <c r="E54" s="43"/>
      <c r="F54" s="43"/>
      <c r="G54" s="43"/>
      <c r="H54" s="43"/>
    </row>
    <row r="56" ht="15.75">
      <c r="A56" s="40" t="s">
        <v>92</v>
      </c>
    </row>
    <row r="57" spans="1:8" ht="15.75">
      <c r="A57" s="42" t="s">
        <v>93</v>
      </c>
      <c r="B57" s="43"/>
      <c r="C57" s="43"/>
      <c r="D57" s="43"/>
      <c r="E57" s="43"/>
      <c r="F57" s="43"/>
      <c r="G57" s="43"/>
      <c r="H57" s="43"/>
    </row>
    <row r="58" spans="1:8" ht="46.5" customHeight="1">
      <c r="A58" s="44" t="s">
        <v>108</v>
      </c>
      <c r="B58" s="45"/>
      <c r="C58" s="45"/>
      <c r="D58" s="45"/>
      <c r="E58" s="45"/>
      <c r="F58" s="45"/>
      <c r="G58" s="45"/>
      <c r="H58" s="45"/>
    </row>
    <row r="59" spans="1:8" ht="30" customHeight="1">
      <c r="A59" s="46"/>
      <c r="B59" s="47" t="s">
        <v>78</v>
      </c>
      <c r="C59" s="48">
        <v>0.04</v>
      </c>
      <c r="D59" s="59" t="s">
        <v>95</v>
      </c>
      <c r="E59" s="43"/>
      <c r="F59" s="43"/>
      <c r="G59" s="43"/>
      <c r="H59" s="43"/>
    </row>
    <row r="60" spans="1:8" ht="45.75" customHeight="1">
      <c r="A60" s="46"/>
      <c r="B60" s="51" t="s">
        <v>80</v>
      </c>
      <c r="C60" s="52">
        <v>10</v>
      </c>
      <c r="D60" s="59" t="s">
        <v>109</v>
      </c>
      <c r="E60" s="43"/>
      <c r="F60" s="43"/>
      <c r="G60" s="43"/>
      <c r="H60" s="43"/>
    </row>
    <row r="61" spans="1:8" ht="30.75" customHeight="1">
      <c r="A61" s="46"/>
      <c r="B61" s="51" t="s">
        <v>82</v>
      </c>
      <c r="C61" s="53">
        <v>200</v>
      </c>
      <c r="D61" s="59" t="s">
        <v>104</v>
      </c>
      <c r="E61" s="43"/>
      <c r="F61" s="43"/>
      <c r="G61" s="43"/>
      <c r="H61" s="43"/>
    </row>
    <row r="62" spans="1:8" ht="45" customHeight="1">
      <c r="A62" s="46"/>
      <c r="B62" s="51" t="s">
        <v>85</v>
      </c>
      <c r="C62" s="63">
        <v>0</v>
      </c>
      <c r="D62" s="59" t="s">
        <v>110</v>
      </c>
      <c r="E62" s="43"/>
      <c r="F62" s="43"/>
      <c r="G62" s="43"/>
      <c r="H62" s="43"/>
    </row>
    <row r="63" spans="1:8" ht="172.5" customHeight="1">
      <c r="A63" s="54" t="s">
        <v>84</v>
      </c>
      <c r="B63" s="47" t="s">
        <v>87</v>
      </c>
      <c r="C63" s="53">
        <f>FV(C59,C60,C61,,1)</f>
        <v>-2497.270281575392</v>
      </c>
      <c r="D63" s="59" t="s">
        <v>111</v>
      </c>
      <c r="E63" s="43"/>
      <c r="F63" s="43"/>
      <c r="G63" s="43"/>
      <c r="H63" s="43"/>
    </row>
    <row r="64" spans="1:8" ht="60" customHeight="1">
      <c r="A64" s="46"/>
      <c r="B64" s="51" t="s">
        <v>89</v>
      </c>
      <c r="C64" s="64">
        <v>1</v>
      </c>
      <c r="D64" s="59" t="s">
        <v>112</v>
      </c>
      <c r="E64" s="43"/>
      <c r="F64" s="43"/>
      <c r="G64" s="43"/>
      <c r="H64" s="43"/>
    </row>
    <row r="66" ht="15.75">
      <c r="A66" s="40" t="s">
        <v>113</v>
      </c>
    </row>
    <row r="68" ht="15.75">
      <c r="A68" s="40" t="s">
        <v>75</v>
      </c>
    </row>
    <row r="69" spans="1:8" ht="15.75">
      <c r="A69" s="42" t="s">
        <v>76</v>
      </c>
      <c r="B69" s="43"/>
      <c r="C69" s="43"/>
      <c r="D69" s="43"/>
      <c r="E69" s="43"/>
      <c r="F69" s="43"/>
      <c r="G69" s="43"/>
      <c r="H69" s="43"/>
    </row>
    <row r="70" spans="1:8" ht="28.5" customHeight="1">
      <c r="A70" s="44" t="s">
        <v>114</v>
      </c>
      <c r="B70" s="45"/>
      <c r="C70" s="45"/>
      <c r="D70" s="45"/>
      <c r="E70" s="45"/>
      <c r="F70" s="45"/>
      <c r="G70" s="45"/>
      <c r="H70" s="45"/>
    </row>
    <row r="71" spans="1:12" ht="62.25" customHeight="1">
      <c r="A71" s="46"/>
      <c r="B71" s="47" t="s">
        <v>78</v>
      </c>
      <c r="C71" s="48">
        <f>12%/12</f>
        <v>0.01</v>
      </c>
      <c r="D71" s="59" t="s">
        <v>115</v>
      </c>
      <c r="E71" s="43"/>
      <c r="F71" s="43"/>
      <c r="G71" s="43"/>
      <c r="H71" s="43"/>
      <c r="L71" s="65"/>
    </row>
    <row r="72" spans="1:8" ht="46.5" customHeight="1">
      <c r="A72" s="46"/>
      <c r="B72" s="51" t="s">
        <v>80</v>
      </c>
      <c r="C72" s="52">
        <f>8*12</f>
        <v>96</v>
      </c>
      <c r="D72" s="59" t="s">
        <v>116</v>
      </c>
      <c r="E72" s="43"/>
      <c r="F72" s="43"/>
      <c r="G72" s="43"/>
      <c r="H72" s="43"/>
    </row>
    <row r="73" spans="1:8" ht="32.25" customHeight="1">
      <c r="A73" s="46"/>
      <c r="B73" s="51" t="s">
        <v>82</v>
      </c>
      <c r="C73" s="53">
        <v>0</v>
      </c>
      <c r="D73" s="59" t="s">
        <v>83</v>
      </c>
      <c r="E73" s="43"/>
      <c r="F73" s="43"/>
      <c r="G73" s="43"/>
      <c r="H73" s="43"/>
    </row>
    <row r="74" spans="1:8" ht="168" customHeight="1">
      <c r="A74" s="54" t="s">
        <v>84</v>
      </c>
      <c r="B74" s="51" t="s">
        <v>85</v>
      </c>
      <c r="C74" s="55">
        <f>PV(C71,C72,,C75,)</f>
        <v>-9618.074252291062</v>
      </c>
      <c r="D74" s="62" t="s">
        <v>117</v>
      </c>
      <c r="E74" s="43"/>
      <c r="F74" s="43"/>
      <c r="G74" s="43"/>
      <c r="H74" s="43"/>
    </row>
    <row r="75" spans="1:8" ht="33.75" customHeight="1">
      <c r="A75" s="46"/>
      <c r="B75" s="47" t="s">
        <v>87</v>
      </c>
      <c r="C75" s="53">
        <v>25000</v>
      </c>
      <c r="D75" s="59" t="s">
        <v>88</v>
      </c>
      <c r="E75" s="43"/>
      <c r="F75" s="43"/>
      <c r="G75" s="43"/>
      <c r="H75" s="43"/>
    </row>
    <row r="76" spans="1:8" ht="33" customHeight="1">
      <c r="A76" s="46"/>
      <c r="B76" s="51" t="s">
        <v>89</v>
      </c>
      <c r="C76" s="51" t="s">
        <v>90</v>
      </c>
      <c r="D76" s="59" t="s">
        <v>91</v>
      </c>
      <c r="E76" s="43"/>
      <c r="F76" s="43"/>
      <c r="G76" s="43"/>
      <c r="H76" s="43"/>
    </row>
    <row r="77" spans="1:7" ht="15">
      <c r="A77" s="46"/>
      <c r="B77" s="57"/>
      <c r="C77" s="58"/>
      <c r="D77" s="58"/>
      <c r="E77" s="57"/>
      <c r="F77" s="58"/>
      <c r="G77" s="58"/>
    </row>
    <row r="78" ht="15.75">
      <c r="A78" s="40" t="s">
        <v>92</v>
      </c>
    </row>
    <row r="79" spans="1:8" ht="15.75">
      <c r="A79" s="42" t="s">
        <v>93</v>
      </c>
      <c r="B79" s="43"/>
      <c r="C79" s="43"/>
      <c r="D79" s="43"/>
      <c r="E79" s="43"/>
      <c r="F79" s="43"/>
      <c r="G79" s="43"/>
      <c r="H79" s="43"/>
    </row>
    <row r="80" spans="1:8" ht="32.25" customHeight="1">
      <c r="A80" s="44" t="s">
        <v>118</v>
      </c>
      <c r="B80" s="45"/>
      <c r="C80" s="45"/>
      <c r="D80" s="45"/>
      <c r="E80" s="45"/>
      <c r="F80" s="45"/>
      <c r="G80" s="45"/>
      <c r="H80" s="45"/>
    </row>
    <row r="81" spans="1:8" ht="62.25" customHeight="1">
      <c r="A81" s="46"/>
      <c r="B81" s="47" t="s">
        <v>78</v>
      </c>
      <c r="C81" s="48">
        <f>8%/4</f>
        <v>0.02</v>
      </c>
      <c r="D81" s="59" t="s">
        <v>119</v>
      </c>
      <c r="E81" s="43"/>
      <c r="F81" s="43"/>
      <c r="G81" s="43"/>
      <c r="H81" s="43"/>
    </row>
    <row r="82" spans="1:8" ht="62.25" customHeight="1">
      <c r="A82" s="46"/>
      <c r="B82" s="51" t="s">
        <v>80</v>
      </c>
      <c r="C82" s="52">
        <f>6*4</f>
        <v>24</v>
      </c>
      <c r="D82" s="59" t="s">
        <v>120</v>
      </c>
      <c r="E82" s="43"/>
      <c r="F82" s="43"/>
      <c r="G82" s="43"/>
      <c r="H82" s="43"/>
    </row>
    <row r="83" spans="1:8" ht="31.5" customHeight="1">
      <c r="A83" s="46"/>
      <c r="B83" s="51" t="s">
        <v>82</v>
      </c>
      <c r="C83" s="53">
        <v>0</v>
      </c>
      <c r="D83" s="59" t="s">
        <v>83</v>
      </c>
      <c r="E83" s="43"/>
      <c r="F83" s="43"/>
      <c r="G83" s="43"/>
      <c r="H83" s="43"/>
    </row>
    <row r="84" spans="1:8" ht="29.25" customHeight="1">
      <c r="A84" s="46"/>
      <c r="B84" s="51" t="s">
        <v>85</v>
      </c>
      <c r="C84" s="55">
        <v>19000</v>
      </c>
      <c r="D84" s="60" t="s">
        <v>97</v>
      </c>
      <c r="E84" s="61"/>
      <c r="F84" s="61"/>
      <c r="G84" s="61"/>
      <c r="H84" s="61"/>
    </row>
    <row r="85" spans="1:8" ht="168.75" customHeight="1">
      <c r="A85" s="54" t="s">
        <v>84</v>
      </c>
      <c r="B85" s="47" t="s">
        <v>87</v>
      </c>
      <c r="C85" s="53">
        <f>FV(C81,C82,C83,C84)</f>
        <v>-30560.307740029275</v>
      </c>
      <c r="D85" s="59" t="s">
        <v>121</v>
      </c>
      <c r="E85" s="43"/>
      <c r="F85" s="43"/>
      <c r="G85" s="43"/>
      <c r="H85" s="43"/>
    </row>
    <row r="86" spans="1:8" ht="30.75" customHeight="1">
      <c r="A86" s="46"/>
      <c r="B86" s="51" t="s">
        <v>89</v>
      </c>
      <c r="C86" s="51" t="s">
        <v>122</v>
      </c>
      <c r="D86" s="59" t="s">
        <v>91</v>
      </c>
      <c r="E86" s="43"/>
      <c r="F86" s="43"/>
      <c r="G86" s="43"/>
      <c r="H86" s="43"/>
    </row>
    <row r="88" ht="15.75">
      <c r="A88" s="40" t="s">
        <v>123</v>
      </c>
    </row>
    <row r="90" spans="1:8" ht="61.5" customHeight="1">
      <c r="A90" s="42" t="s">
        <v>124</v>
      </c>
      <c r="B90" s="41"/>
      <c r="C90" s="41"/>
      <c r="D90" s="41"/>
      <c r="E90" s="41"/>
      <c r="F90" s="41"/>
      <c r="G90" s="41"/>
      <c r="H90" s="41"/>
    </row>
    <row r="92" spans="1:8" ht="60" customHeight="1">
      <c r="A92" s="46"/>
      <c r="B92" s="47" t="s">
        <v>78</v>
      </c>
      <c r="C92" s="48">
        <f>9%/12</f>
        <v>0.0075</v>
      </c>
      <c r="D92" s="59" t="s">
        <v>125</v>
      </c>
      <c r="E92" s="43"/>
      <c r="F92" s="43"/>
      <c r="G92" s="43"/>
      <c r="H92" s="43"/>
    </row>
    <row r="93" spans="1:8" ht="63" customHeight="1">
      <c r="A93" s="46"/>
      <c r="B93" s="51" t="s">
        <v>80</v>
      </c>
      <c r="C93" s="52">
        <f>25*12</f>
        <v>300</v>
      </c>
      <c r="D93" s="59" t="s">
        <v>126</v>
      </c>
      <c r="E93" s="43"/>
      <c r="F93" s="43"/>
      <c r="G93" s="43"/>
      <c r="H93" s="43"/>
    </row>
    <row r="94" spans="1:8" ht="31.5" customHeight="1">
      <c r="A94" s="46"/>
      <c r="B94" s="51" t="s">
        <v>82</v>
      </c>
      <c r="C94" s="53">
        <v>-125</v>
      </c>
      <c r="D94" s="59" t="s">
        <v>104</v>
      </c>
      <c r="E94" s="43"/>
      <c r="F94" s="43"/>
      <c r="G94" s="43"/>
      <c r="H94" s="43"/>
    </row>
    <row r="95" spans="1:8" ht="45.75" customHeight="1">
      <c r="A95" s="46"/>
      <c r="B95" s="51" t="s">
        <v>85</v>
      </c>
      <c r="C95" s="63">
        <v>-2000</v>
      </c>
      <c r="D95" s="59" t="s">
        <v>127</v>
      </c>
      <c r="E95" s="43"/>
      <c r="F95" s="43"/>
      <c r="G95" s="43"/>
      <c r="H95" s="43"/>
    </row>
    <row r="96" spans="1:8" ht="187.5" customHeight="1">
      <c r="A96" s="54" t="s">
        <v>84</v>
      </c>
      <c r="B96" s="47" t="s">
        <v>87</v>
      </c>
      <c r="C96" s="53">
        <f>FV(C92,C93,C94,C95,C97)</f>
        <v>160008.12304073398</v>
      </c>
      <c r="D96" s="59" t="s">
        <v>128</v>
      </c>
      <c r="E96" s="43"/>
      <c r="F96" s="43"/>
      <c r="G96" s="43"/>
      <c r="H96" s="43"/>
    </row>
    <row r="97" spans="1:8" ht="30.75" customHeight="1">
      <c r="A97" s="46"/>
      <c r="B97" s="51" t="s">
        <v>89</v>
      </c>
      <c r="C97" s="64">
        <v>1</v>
      </c>
      <c r="D97" s="59" t="s">
        <v>129</v>
      </c>
      <c r="E97" s="43"/>
      <c r="F97" s="43"/>
      <c r="G97" s="43"/>
      <c r="H97" s="43"/>
    </row>
    <row r="99" spans="1:8" ht="44.25" customHeight="1">
      <c r="A99" s="42" t="s">
        <v>130</v>
      </c>
      <c r="B99" s="41"/>
      <c r="C99" s="41"/>
      <c r="D99" s="41"/>
      <c r="E99" s="41"/>
      <c r="F99" s="41"/>
      <c r="G99" s="41"/>
      <c r="H99" s="41"/>
    </row>
    <row r="101" spans="1:8" ht="60" customHeight="1">
      <c r="A101" s="46"/>
      <c r="B101" s="47" t="s">
        <v>78</v>
      </c>
      <c r="C101" s="48">
        <f>10%/12</f>
        <v>0.008333333333333333</v>
      </c>
      <c r="D101" s="59" t="s">
        <v>131</v>
      </c>
      <c r="E101" s="43"/>
      <c r="F101" s="43"/>
      <c r="G101" s="43"/>
      <c r="H101" s="43"/>
    </row>
    <row r="102" spans="1:8" ht="61.5" customHeight="1">
      <c r="A102" s="46"/>
      <c r="B102" s="51" t="s">
        <v>80</v>
      </c>
      <c r="C102" s="52">
        <f>30*12</f>
        <v>360</v>
      </c>
      <c r="D102" s="59" t="s">
        <v>132</v>
      </c>
      <c r="E102" s="43"/>
      <c r="F102" s="43"/>
      <c r="G102" s="43"/>
      <c r="H102" s="43"/>
    </row>
    <row r="103" spans="1:8" ht="168" customHeight="1">
      <c r="A103" s="54" t="s">
        <v>84</v>
      </c>
      <c r="B103" s="51" t="s">
        <v>82</v>
      </c>
      <c r="C103" s="53">
        <f>PMT(C101,C102,,C105,C106)</f>
        <v>221.19118377733042</v>
      </c>
      <c r="D103" s="59" t="s">
        <v>133</v>
      </c>
      <c r="E103" s="43"/>
      <c r="F103" s="43"/>
      <c r="G103" s="43"/>
      <c r="H103" s="43"/>
    </row>
    <row r="104" spans="1:8" ht="48.75" customHeight="1">
      <c r="A104" s="46"/>
      <c r="B104" s="51" t="s">
        <v>85</v>
      </c>
      <c r="C104" s="63">
        <v>0</v>
      </c>
      <c r="D104" s="59" t="s">
        <v>134</v>
      </c>
      <c r="E104" s="43"/>
      <c r="F104" s="43"/>
      <c r="G104" s="43"/>
      <c r="H104" s="43"/>
    </row>
    <row r="105" spans="1:8" ht="45" customHeight="1">
      <c r="A105" s="54"/>
      <c r="B105" s="47" t="s">
        <v>87</v>
      </c>
      <c r="C105" s="53">
        <v>-500000</v>
      </c>
      <c r="D105" s="59" t="s">
        <v>135</v>
      </c>
      <c r="E105" s="43"/>
      <c r="F105" s="43"/>
      <c r="G105" s="43"/>
      <c r="H105" s="43"/>
    </row>
    <row r="106" spans="1:8" ht="30.75" customHeight="1">
      <c r="A106" s="46"/>
      <c r="B106" s="51" t="s">
        <v>89</v>
      </c>
      <c r="C106" s="64">
        <v>0</v>
      </c>
      <c r="D106" s="59" t="s">
        <v>136</v>
      </c>
      <c r="E106" s="43"/>
      <c r="F106" s="43"/>
      <c r="G106" s="43"/>
      <c r="H106" s="43"/>
    </row>
  </sheetData>
  <sheetProtection/>
  <mergeCells count="68">
    <mergeCell ref="D104:H104"/>
    <mergeCell ref="D105:H105"/>
    <mergeCell ref="D106:H106"/>
    <mergeCell ref="D96:H96"/>
    <mergeCell ref="D97:H97"/>
    <mergeCell ref="A99:H99"/>
    <mergeCell ref="D101:H101"/>
    <mergeCell ref="D102:H102"/>
    <mergeCell ref="D103:H103"/>
    <mergeCell ref="D86:H86"/>
    <mergeCell ref="A90:H90"/>
    <mergeCell ref="D92:H92"/>
    <mergeCell ref="D93:H93"/>
    <mergeCell ref="D94:H94"/>
    <mergeCell ref="D95:H95"/>
    <mergeCell ref="A80:H80"/>
    <mergeCell ref="D81:H81"/>
    <mergeCell ref="D82:H82"/>
    <mergeCell ref="D83:H83"/>
    <mergeCell ref="D84:H84"/>
    <mergeCell ref="D85:H85"/>
    <mergeCell ref="D72:H72"/>
    <mergeCell ref="D73:H73"/>
    <mergeCell ref="D74:H74"/>
    <mergeCell ref="D75:H75"/>
    <mergeCell ref="D76:H76"/>
    <mergeCell ref="A79:H79"/>
    <mergeCell ref="D62:H62"/>
    <mergeCell ref="D63:H63"/>
    <mergeCell ref="D64:H64"/>
    <mergeCell ref="A69:H69"/>
    <mergeCell ref="A70:H70"/>
    <mergeCell ref="D71:H71"/>
    <mergeCell ref="D54:H54"/>
    <mergeCell ref="A57:H57"/>
    <mergeCell ref="A58:H58"/>
    <mergeCell ref="D59:H59"/>
    <mergeCell ref="D60:H60"/>
    <mergeCell ref="D61:H61"/>
    <mergeCell ref="A48:H48"/>
    <mergeCell ref="D49:H49"/>
    <mergeCell ref="D50:H50"/>
    <mergeCell ref="D51:H51"/>
    <mergeCell ref="D52:H52"/>
    <mergeCell ref="D53:H53"/>
    <mergeCell ref="D38:H38"/>
    <mergeCell ref="D39:H39"/>
    <mergeCell ref="D40:H40"/>
    <mergeCell ref="D41:H41"/>
    <mergeCell ref="D42:H42"/>
    <mergeCell ref="A47:H47"/>
    <mergeCell ref="D30:H30"/>
    <mergeCell ref="D31:H31"/>
    <mergeCell ref="D32:H32"/>
    <mergeCell ref="A35:H35"/>
    <mergeCell ref="A36:H36"/>
    <mergeCell ref="D37:H37"/>
    <mergeCell ref="A21:H21"/>
    <mergeCell ref="A25:H25"/>
    <mergeCell ref="A26:H26"/>
    <mergeCell ref="D27:H27"/>
    <mergeCell ref="D28:H28"/>
    <mergeCell ref="D29:H29"/>
    <mergeCell ref="A11:H11"/>
    <mergeCell ref="A13:H13"/>
    <mergeCell ref="A15:H15"/>
    <mergeCell ref="A17:H17"/>
    <mergeCell ref="A19:H1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34"/>
  <sheetViews>
    <sheetView zoomScalePageLayoutView="0" workbookViewId="0" topLeftCell="A1">
      <selection activeCell="H5" sqref="H5"/>
    </sheetView>
  </sheetViews>
  <sheetFormatPr defaultColWidth="9.140625" defaultRowHeight="12.75"/>
  <cols>
    <col min="3" max="3" width="11.421875" style="0" customWidth="1"/>
    <col min="4" max="4" width="11.7109375" style="0" customWidth="1"/>
  </cols>
  <sheetData>
    <row r="1" ht="12.75">
      <c r="A1" s="2" t="s">
        <v>0</v>
      </c>
    </row>
    <row r="3" spans="2:7" ht="12.75">
      <c r="B3" s="2" t="s">
        <v>2</v>
      </c>
      <c r="D3" t="s">
        <v>3</v>
      </c>
      <c r="F3" s="6" t="s">
        <v>4</v>
      </c>
      <c r="G3" t="s">
        <v>5</v>
      </c>
    </row>
    <row r="5" spans="2:8" ht="12.75">
      <c r="B5" t="s">
        <v>6</v>
      </c>
      <c r="D5" t="s">
        <v>7</v>
      </c>
      <c r="E5">
        <v>5000</v>
      </c>
      <c r="G5" t="s">
        <v>7</v>
      </c>
      <c r="H5">
        <v>1000</v>
      </c>
    </row>
    <row r="6" spans="4:8" ht="12.75">
      <c r="D6" t="s">
        <v>8</v>
      </c>
      <c r="E6" s="1">
        <v>0.1365</v>
      </c>
      <c r="G6" t="s">
        <v>8</v>
      </c>
      <c r="H6" s="1">
        <v>0.08</v>
      </c>
    </row>
    <row r="7" spans="4:8" ht="12.75">
      <c r="D7" t="s">
        <v>9</v>
      </c>
      <c r="E7">
        <v>18</v>
      </c>
      <c r="G7" t="s">
        <v>10</v>
      </c>
      <c r="H7">
        <v>2</v>
      </c>
    </row>
    <row r="8" spans="7:8" ht="12.75">
      <c r="G8" t="s">
        <v>9</v>
      </c>
      <c r="H8">
        <v>5</v>
      </c>
    </row>
    <row r="10" spans="2:8" ht="12.75">
      <c r="B10" t="s">
        <v>11</v>
      </c>
      <c r="D10" t="s">
        <v>12</v>
      </c>
      <c r="E10">
        <f>E5*(1+E6)^E7</f>
        <v>50028.78151028834</v>
      </c>
      <c r="G10" t="s">
        <v>12</v>
      </c>
      <c r="H10">
        <f>H5*(1+H6/H7)^(H8*H7)</f>
        <v>1480.2442849183446</v>
      </c>
    </row>
    <row r="12" spans="2:4" ht="12.75">
      <c r="B12" s="2" t="s">
        <v>13</v>
      </c>
      <c r="D12" t="s">
        <v>14</v>
      </c>
    </row>
    <row r="13" spans="5:8" ht="12.75">
      <c r="E13">
        <v>1</v>
      </c>
      <c r="F13">
        <v>2</v>
      </c>
      <c r="G13">
        <v>3</v>
      </c>
      <c r="H13">
        <v>4</v>
      </c>
    </row>
    <row r="14" spans="2:8" ht="12.75">
      <c r="B14" t="s">
        <v>6</v>
      </c>
      <c r="D14" t="s">
        <v>7</v>
      </c>
      <c r="E14">
        <v>300</v>
      </c>
      <c r="F14">
        <v>400</v>
      </c>
      <c r="G14">
        <v>700</v>
      </c>
      <c r="H14">
        <v>500</v>
      </c>
    </row>
    <row r="15" spans="4:8" ht="12.75">
      <c r="D15" t="s">
        <v>8</v>
      </c>
      <c r="E15" s="1">
        <v>0.08</v>
      </c>
      <c r="F15" s="1">
        <v>0.08</v>
      </c>
      <c r="G15" s="1">
        <v>0.08</v>
      </c>
      <c r="H15" s="1">
        <v>0.08</v>
      </c>
    </row>
    <row r="16" spans="4:8" ht="12.75">
      <c r="D16" t="s">
        <v>9</v>
      </c>
      <c r="E16">
        <v>4</v>
      </c>
      <c r="F16">
        <v>3</v>
      </c>
      <c r="G16">
        <v>2</v>
      </c>
      <c r="H16">
        <v>1</v>
      </c>
    </row>
    <row r="17" ht="12.75">
      <c r="I17" t="s">
        <v>15</v>
      </c>
    </row>
    <row r="18" spans="2:9" ht="12.75">
      <c r="B18" t="s">
        <v>11</v>
      </c>
      <c r="D18" t="s">
        <v>12</v>
      </c>
      <c r="E18" s="4">
        <f>E14*(1+E15)^E16</f>
        <v>408.1466880000001</v>
      </c>
      <c r="F18" s="4">
        <f>F14*(1+F15)^F16</f>
        <v>503.88480000000004</v>
      </c>
      <c r="G18" s="4">
        <f>G14*(1+G15)^G16</f>
        <v>816.48</v>
      </c>
      <c r="H18" s="4">
        <f>H14*(1+H15)^H16</f>
        <v>540</v>
      </c>
      <c r="I18" s="4">
        <f>SUM(E18:H18)</f>
        <v>2268.511488</v>
      </c>
    </row>
    <row r="20" spans="2:4" ht="12.75">
      <c r="B20" s="2" t="s">
        <v>16</v>
      </c>
      <c r="D20" t="s">
        <v>17</v>
      </c>
    </row>
    <row r="22" spans="2:5" ht="12.75">
      <c r="B22" t="s">
        <v>6</v>
      </c>
      <c r="D22" t="s">
        <v>18</v>
      </c>
      <c r="E22">
        <v>200</v>
      </c>
    </row>
    <row r="23" spans="4:5" ht="12.75">
      <c r="D23" t="s">
        <v>8</v>
      </c>
      <c r="E23" s="3">
        <v>0.08</v>
      </c>
    </row>
    <row r="24" spans="4:5" ht="12.75">
      <c r="D24" t="s">
        <v>9</v>
      </c>
      <c r="E24">
        <v>5</v>
      </c>
    </row>
    <row r="26" spans="2:5" ht="12.75">
      <c r="B26" t="s">
        <v>11</v>
      </c>
      <c r="D26" t="s">
        <v>12</v>
      </c>
      <c r="E26">
        <f>E22*((1+E23)^E24-1)/E23</f>
        <v>1173.3201920000008</v>
      </c>
    </row>
    <row r="28" spans="2:4" ht="12.75">
      <c r="B28" s="2" t="s">
        <v>19</v>
      </c>
      <c r="D28" t="s">
        <v>20</v>
      </c>
    </row>
    <row r="30" spans="2:5" ht="12.75">
      <c r="B30" t="s">
        <v>6</v>
      </c>
      <c r="D30" t="s">
        <v>18</v>
      </c>
      <c r="E30">
        <v>200</v>
      </c>
    </row>
    <row r="31" spans="4:5" ht="12.75">
      <c r="D31" t="s">
        <v>8</v>
      </c>
      <c r="E31" s="3">
        <v>0.08</v>
      </c>
    </row>
    <row r="32" spans="4:5" ht="12.75">
      <c r="D32" t="s">
        <v>9</v>
      </c>
      <c r="E32">
        <v>5</v>
      </c>
    </row>
    <row r="34" spans="4:5" ht="12.75">
      <c r="D34" t="s">
        <v>12</v>
      </c>
      <c r="E34" s="4">
        <f>E30*((1+E31)^E32-1)/E31*(1+E31)</f>
        <v>1267.185807360001</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H51"/>
  <sheetViews>
    <sheetView zoomScalePageLayoutView="0" workbookViewId="0" topLeftCell="A1">
      <selection activeCell="E52" sqref="E52"/>
    </sheetView>
  </sheetViews>
  <sheetFormatPr defaultColWidth="9.140625" defaultRowHeight="12.75"/>
  <cols>
    <col min="3" max="3" width="13.8515625" style="0" customWidth="1"/>
    <col min="4" max="4" width="11.7109375" style="0" customWidth="1"/>
  </cols>
  <sheetData>
    <row r="1" ht="12.75">
      <c r="A1" s="2" t="s">
        <v>1</v>
      </c>
    </row>
    <row r="3" spans="2:7" ht="12.75">
      <c r="B3" s="2" t="s">
        <v>2</v>
      </c>
      <c r="D3" t="s">
        <v>21</v>
      </c>
      <c r="F3" s="6" t="s">
        <v>4</v>
      </c>
      <c r="G3" t="s">
        <v>21</v>
      </c>
    </row>
    <row r="5" spans="2:8" ht="12.75">
      <c r="B5" t="s">
        <v>6</v>
      </c>
      <c r="D5" t="s">
        <v>12</v>
      </c>
      <c r="E5">
        <v>1000</v>
      </c>
      <c r="G5" t="s">
        <v>12</v>
      </c>
      <c r="H5">
        <v>600</v>
      </c>
    </row>
    <row r="6" spans="4:8" ht="12.75">
      <c r="D6" t="s">
        <v>8</v>
      </c>
      <c r="E6" s="1">
        <v>0.08</v>
      </c>
      <c r="G6" t="s">
        <v>8</v>
      </c>
      <c r="H6" s="1">
        <v>0.045</v>
      </c>
    </row>
    <row r="7" spans="4:8" ht="12.75">
      <c r="D7" t="s">
        <v>9</v>
      </c>
      <c r="E7">
        <v>5</v>
      </c>
      <c r="G7" t="s">
        <v>10</v>
      </c>
      <c r="H7">
        <v>4</v>
      </c>
    </row>
    <row r="8" spans="7:8" ht="12.75">
      <c r="G8" t="s">
        <v>9</v>
      </c>
      <c r="H8">
        <v>3</v>
      </c>
    </row>
    <row r="10" spans="2:8" ht="12.75">
      <c r="B10" t="s">
        <v>11</v>
      </c>
      <c r="D10" t="s">
        <v>7</v>
      </c>
      <c r="E10" s="4">
        <f>E5/(1+E6)^E7</f>
        <v>680.583197033753</v>
      </c>
      <c r="G10" t="s">
        <v>7</v>
      </c>
      <c r="H10" s="4">
        <f>H5/(1+H6/H7)^(H8*H7)</f>
        <v>524.6248220869018</v>
      </c>
    </row>
    <row r="12" spans="2:4" ht="12.75">
      <c r="B12" s="2" t="s">
        <v>13</v>
      </c>
      <c r="D12" t="s">
        <v>22</v>
      </c>
    </row>
    <row r="14" spans="2:8" ht="12.75">
      <c r="B14" t="s">
        <v>6</v>
      </c>
      <c r="D14" t="s">
        <v>12</v>
      </c>
      <c r="E14">
        <v>800</v>
      </c>
      <c r="F14">
        <v>0</v>
      </c>
      <c r="G14">
        <v>450</v>
      </c>
      <c r="H14">
        <v>650</v>
      </c>
    </row>
    <row r="15" spans="4:8" ht="12.75">
      <c r="D15" t="s">
        <v>8</v>
      </c>
      <c r="E15" s="1">
        <v>0.12</v>
      </c>
      <c r="F15" s="1">
        <v>0.12</v>
      </c>
      <c r="G15" s="1">
        <v>0.12</v>
      </c>
      <c r="H15" s="1">
        <v>0.12</v>
      </c>
    </row>
    <row r="16" spans="4:8" ht="12.75">
      <c r="D16" t="s">
        <v>23</v>
      </c>
      <c r="E16">
        <v>1</v>
      </c>
      <c r="F16">
        <f>E16+1</f>
        <v>2</v>
      </c>
      <c r="G16">
        <v>3</v>
      </c>
      <c r="H16">
        <v>4</v>
      </c>
    </row>
    <row r="18" spans="2:8" ht="12.75">
      <c r="B18" t="s">
        <v>11</v>
      </c>
      <c r="D18" t="s">
        <v>7</v>
      </c>
      <c r="E18" s="4">
        <f>E14/(1+E15)^E16</f>
        <v>714.2857142857142</v>
      </c>
      <c r="F18" s="4">
        <f>F14/(1+F15)^F16</f>
        <v>0</v>
      </c>
      <c r="G18" s="4">
        <f>G14/(1+G15)^G16</f>
        <v>320.3011115160349</v>
      </c>
      <c r="H18" s="4">
        <f>H14/(1+H15)^H16</f>
        <v>413.0867509631403</v>
      </c>
    </row>
    <row r="19" spans="4:5" ht="12.75">
      <c r="D19" t="s">
        <v>15</v>
      </c>
      <c r="E19" s="4">
        <f>SUM(E18:H18)</f>
        <v>1447.6735767648893</v>
      </c>
    </row>
    <row r="20" ht="12.75">
      <c r="E20" s="4"/>
    </row>
    <row r="21" spans="2:4" ht="12.75">
      <c r="B21" s="2" t="s">
        <v>16</v>
      </c>
      <c r="D21" t="s">
        <v>24</v>
      </c>
    </row>
    <row r="23" spans="2:5" ht="12.75">
      <c r="B23" t="s">
        <v>6</v>
      </c>
      <c r="D23" t="s">
        <v>18</v>
      </c>
      <c r="E23">
        <v>1000</v>
      </c>
    </row>
    <row r="24" spans="4:5" ht="12.75">
      <c r="D24" t="s">
        <v>8</v>
      </c>
      <c r="E24" s="3">
        <v>0.0875</v>
      </c>
    </row>
    <row r="25" spans="4:5" ht="12.75">
      <c r="D25" t="s">
        <v>23</v>
      </c>
      <c r="E25">
        <v>6</v>
      </c>
    </row>
    <row r="27" spans="2:7" ht="12.75">
      <c r="B27" t="s">
        <v>11</v>
      </c>
      <c r="D27" t="s">
        <v>7</v>
      </c>
      <c r="E27" s="7">
        <f>E23*(1-1/(1+E24)^E25)/E24</f>
        <v>4519.5529661255905</v>
      </c>
      <c r="F27" s="7"/>
      <c r="G27" s="7"/>
    </row>
    <row r="29" spans="2:4" ht="12.75">
      <c r="B29" s="2" t="s">
        <v>19</v>
      </c>
      <c r="D29" t="s">
        <v>25</v>
      </c>
    </row>
    <row r="31" spans="2:5" ht="12.75">
      <c r="B31" t="s">
        <v>6</v>
      </c>
      <c r="D31" t="s">
        <v>18</v>
      </c>
      <c r="E31">
        <v>139</v>
      </c>
    </row>
    <row r="32" spans="4:5" ht="12.75">
      <c r="D32" t="s">
        <v>8</v>
      </c>
      <c r="E32" s="3">
        <v>0.0875</v>
      </c>
    </row>
    <row r="33" spans="4:5" ht="12.75">
      <c r="D33" t="s">
        <v>23</v>
      </c>
      <c r="E33">
        <v>6</v>
      </c>
    </row>
    <row r="35" spans="4:6" ht="12.75">
      <c r="D35" t="s">
        <v>7</v>
      </c>
      <c r="E35" s="7">
        <f>E31*(1-1/(1+E32)^E33)/E32*(1+E32)</f>
        <v>683.1869252419596</v>
      </c>
      <c r="F35" s="4"/>
    </row>
    <row r="37" spans="2:4" ht="12.75">
      <c r="B37" s="2" t="s">
        <v>26</v>
      </c>
      <c r="D37" t="s">
        <v>27</v>
      </c>
    </row>
    <row r="39" spans="2:5" ht="12.75">
      <c r="B39" t="s">
        <v>6</v>
      </c>
      <c r="D39" t="s">
        <v>18</v>
      </c>
      <c r="E39">
        <v>1500</v>
      </c>
    </row>
    <row r="40" spans="4:5" ht="12.75">
      <c r="D40" t="s">
        <v>8</v>
      </c>
      <c r="E40" s="3">
        <v>0.12</v>
      </c>
    </row>
    <row r="41" spans="4:5" ht="12.75">
      <c r="D41" t="s">
        <v>9</v>
      </c>
      <c r="E41" s="5" t="s">
        <v>28</v>
      </c>
    </row>
    <row r="43" spans="2:5" ht="12.75">
      <c r="B43" t="s">
        <v>11</v>
      </c>
      <c r="D43" t="s">
        <v>7</v>
      </c>
      <c r="E43">
        <f>E39/E40</f>
        <v>12500</v>
      </c>
    </row>
    <row r="45" spans="2:4" ht="12.75">
      <c r="B45" s="2" t="s">
        <v>56</v>
      </c>
      <c r="D45" t="s">
        <v>57</v>
      </c>
    </row>
    <row r="47" spans="2:5" ht="12.75">
      <c r="B47" t="s">
        <v>6</v>
      </c>
      <c r="D47" t="s">
        <v>18</v>
      </c>
      <c r="E47">
        <v>1500</v>
      </c>
    </row>
    <row r="48" spans="4:5" ht="12.75">
      <c r="D48" t="s">
        <v>58</v>
      </c>
      <c r="E48" s="3">
        <v>0.05</v>
      </c>
    </row>
    <row r="49" spans="4:5" ht="12.75">
      <c r="D49" t="s">
        <v>8</v>
      </c>
      <c r="E49" s="3">
        <v>0.12</v>
      </c>
    </row>
    <row r="51" spans="2:5" ht="12.75">
      <c r="B51" t="s">
        <v>11</v>
      </c>
      <c r="D51" t="s">
        <v>7</v>
      </c>
      <c r="E51">
        <f>E47*(1+E48)/(E49-E48)</f>
        <v>22500.000000000004</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L167"/>
  <sheetViews>
    <sheetView zoomScalePageLayoutView="0" workbookViewId="0" topLeftCell="A1">
      <selection activeCell="B37" sqref="B37"/>
    </sheetView>
  </sheetViews>
  <sheetFormatPr defaultColWidth="9.140625" defaultRowHeight="12.75"/>
  <cols>
    <col min="2" max="2" width="11.57421875" style="0" customWidth="1"/>
    <col min="3" max="3" width="11.7109375" style="0" customWidth="1"/>
    <col min="5" max="5" width="10.57421875" style="0" customWidth="1"/>
    <col min="8" max="8" width="11.421875" style="0" customWidth="1"/>
    <col min="10" max="10" width="11.28125" style="0" customWidth="1"/>
  </cols>
  <sheetData>
    <row r="1" ht="12.75">
      <c r="A1" s="38" t="s">
        <v>55</v>
      </c>
    </row>
    <row r="3" ht="12.75">
      <c r="B3" s="2" t="s">
        <v>30</v>
      </c>
    </row>
    <row r="4" ht="12.75">
      <c r="B4" t="s">
        <v>14</v>
      </c>
    </row>
    <row r="5" spans="3:6" ht="12.75">
      <c r="C5">
        <v>1</v>
      </c>
      <c r="D5">
        <v>2</v>
      </c>
      <c r="E5">
        <v>3</v>
      </c>
      <c r="F5">
        <v>4</v>
      </c>
    </row>
    <row r="6" spans="2:6" ht="12.75">
      <c r="B6" t="s">
        <v>7</v>
      </c>
      <c r="C6">
        <v>900</v>
      </c>
      <c r="D6">
        <v>800</v>
      </c>
      <c r="E6">
        <v>700</v>
      </c>
      <c r="F6">
        <v>600</v>
      </c>
    </row>
    <row r="7" spans="2:6" ht="12.75">
      <c r="B7" t="s">
        <v>8</v>
      </c>
      <c r="C7" s="1">
        <v>0.08</v>
      </c>
      <c r="D7" s="1">
        <f>C7</f>
        <v>0.08</v>
      </c>
      <c r="E7" s="1">
        <f>D7</f>
        <v>0.08</v>
      </c>
      <c r="F7" s="1">
        <f>E7</f>
        <v>0.08</v>
      </c>
    </row>
    <row r="8" spans="2:6" ht="12.75">
      <c r="B8" t="s">
        <v>9</v>
      </c>
      <c r="C8">
        <v>3</v>
      </c>
      <c r="D8">
        <v>2</v>
      </c>
      <c r="E8">
        <v>1</v>
      </c>
      <c r="F8">
        <v>0</v>
      </c>
    </row>
    <row r="9" ht="12.75">
      <c r="G9" s="5" t="s">
        <v>15</v>
      </c>
    </row>
    <row r="10" spans="2:7" ht="12.75">
      <c r="B10" t="s">
        <v>12</v>
      </c>
      <c r="C10" s="4">
        <f>C6*(1+C7)^C8</f>
        <v>1133.7408</v>
      </c>
      <c r="D10" s="4">
        <f>D6*(1+D7)^D8</f>
        <v>933.1200000000001</v>
      </c>
      <c r="E10" s="4">
        <f>E6*(1+E7)^E8</f>
        <v>756</v>
      </c>
      <c r="F10" s="4">
        <f>F6*(1+F7)^F8</f>
        <v>600</v>
      </c>
      <c r="G10" s="9">
        <f>SUM(C10:F10)</f>
        <v>3422.8608000000004</v>
      </c>
    </row>
    <row r="11" spans="3:7" ht="12.75">
      <c r="C11" s="4"/>
      <c r="D11" s="4"/>
      <c r="E11" s="4"/>
      <c r="F11" s="4"/>
      <c r="G11" s="9"/>
    </row>
    <row r="12" spans="2:7" ht="12.75">
      <c r="B12" s="2"/>
      <c r="C12" s="4"/>
      <c r="D12" s="4"/>
      <c r="E12" s="4"/>
      <c r="F12" s="4"/>
      <c r="G12" s="9"/>
    </row>
    <row r="13" spans="2:7" ht="12.75">
      <c r="B13" s="2" t="s">
        <v>31</v>
      </c>
      <c r="C13" s="4"/>
      <c r="D13" s="4"/>
      <c r="E13" s="4"/>
      <c r="F13" s="4"/>
      <c r="G13" s="9"/>
    </row>
    <row r="14" spans="2:7" ht="12.75">
      <c r="B14" t="s">
        <v>22</v>
      </c>
      <c r="G14" s="9"/>
    </row>
    <row r="15" ht="12.75">
      <c r="G15" s="9"/>
    </row>
    <row r="16" spans="2:7" ht="12.75">
      <c r="B16" t="s">
        <v>12</v>
      </c>
      <c r="C16">
        <f>C6</f>
        <v>900</v>
      </c>
      <c r="D16">
        <f>D6</f>
        <v>800</v>
      </c>
      <c r="E16">
        <f>E6</f>
        <v>700</v>
      </c>
      <c r="F16">
        <f>F6</f>
        <v>600</v>
      </c>
      <c r="G16" s="9"/>
    </row>
    <row r="17" spans="2:7" ht="12.75">
      <c r="B17" t="s">
        <v>8</v>
      </c>
      <c r="C17" s="1">
        <v>0.075</v>
      </c>
      <c r="D17" s="1">
        <f>C17</f>
        <v>0.075</v>
      </c>
      <c r="E17" s="1">
        <f>D17</f>
        <v>0.075</v>
      </c>
      <c r="F17" s="1">
        <f>E17</f>
        <v>0.075</v>
      </c>
      <c r="G17" s="9"/>
    </row>
    <row r="18" spans="2:7" ht="12.75">
      <c r="B18" t="s">
        <v>23</v>
      </c>
      <c r="C18">
        <v>1</v>
      </c>
      <c r="D18">
        <f>C18+1</f>
        <v>2</v>
      </c>
      <c r="E18">
        <v>3</v>
      </c>
      <c r="F18">
        <v>4</v>
      </c>
      <c r="G18" s="9"/>
    </row>
    <row r="19" ht="12.75">
      <c r="G19" s="9"/>
    </row>
    <row r="20" spans="2:7" ht="12.75">
      <c r="B20" t="s">
        <v>7</v>
      </c>
      <c r="C20" s="4">
        <f>C16/(1+C17)^C18</f>
        <v>837.2093023255815</v>
      </c>
      <c r="D20" s="4">
        <f>D16/(1+D17)^D18</f>
        <v>692.2660897782586</v>
      </c>
      <c r="E20" s="4">
        <f>E16/(1+E17)^E18</f>
        <v>563.4723986567221</v>
      </c>
      <c r="F20" s="4">
        <f>F16/(1+F17)^F18</f>
        <v>449.28031786582494</v>
      </c>
      <c r="G20" s="9"/>
    </row>
    <row r="21" spans="2:7" ht="12.75">
      <c r="B21" t="s">
        <v>15</v>
      </c>
      <c r="C21" s="4">
        <f>SUM(C20:F20)</f>
        <v>2542.2281086263874</v>
      </c>
      <c r="G21" s="9"/>
    </row>
    <row r="22" spans="3:7" ht="12.75">
      <c r="C22" s="4"/>
      <c r="D22" s="4"/>
      <c r="E22" s="4"/>
      <c r="F22" s="4"/>
      <c r="G22" s="9"/>
    </row>
    <row r="23" spans="3:7" ht="12.75">
      <c r="C23" s="10"/>
      <c r="D23" s="4"/>
      <c r="E23" s="11"/>
      <c r="F23" s="4"/>
      <c r="G23" s="4"/>
    </row>
    <row r="24" spans="3:7" ht="12.75">
      <c r="C24" s="10"/>
      <c r="D24" s="4"/>
      <c r="E24" s="4"/>
      <c r="F24" s="4"/>
      <c r="G24" s="4"/>
    </row>
    <row r="25" spans="2:7" ht="12.75">
      <c r="B25" s="2" t="s">
        <v>32</v>
      </c>
      <c r="C25" s="10"/>
      <c r="D25" s="4"/>
      <c r="E25" s="4"/>
      <c r="F25" s="4"/>
      <c r="G25" s="4"/>
    </row>
    <row r="26" spans="2:7" ht="12.75">
      <c r="B26" t="s">
        <v>24</v>
      </c>
      <c r="D26" s="4"/>
      <c r="E26" t="s">
        <v>33</v>
      </c>
      <c r="G26" s="4"/>
    </row>
    <row r="27" spans="4:7" ht="12.75">
      <c r="D27" s="4"/>
      <c r="G27" s="4"/>
    </row>
    <row r="28" spans="2:7" ht="12.75">
      <c r="B28" t="s">
        <v>18</v>
      </c>
      <c r="C28">
        <v>6</v>
      </c>
      <c r="D28" s="4"/>
      <c r="E28" t="s">
        <v>12</v>
      </c>
      <c r="F28">
        <v>100</v>
      </c>
      <c r="G28" s="4"/>
    </row>
    <row r="29" spans="2:7" ht="12.75">
      <c r="B29" t="s">
        <v>34</v>
      </c>
      <c r="C29" s="3">
        <f>C34/2</f>
        <v>0.07145556919924802</v>
      </c>
      <c r="D29" s="4"/>
      <c r="E29" t="s">
        <v>8</v>
      </c>
      <c r="F29" s="1">
        <f>C34/2</f>
        <v>0.07145556919924802</v>
      </c>
      <c r="G29" s="4"/>
    </row>
    <row r="30" spans="2:7" ht="12.75">
      <c r="B30" t="s">
        <v>23</v>
      </c>
      <c r="C30">
        <v>20</v>
      </c>
      <c r="D30" s="4"/>
      <c r="E30" t="s">
        <v>23</v>
      </c>
      <c r="F30">
        <v>20</v>
      </c>
      <c r="G30" s="4"/>
    </row>
    <row r="31" spans="2:7" ht="12.75">
      <c r="B31" t="s">
        <v>7</v>
      </c>
      <c r="C31" s="7">
        <f>C28*(1-1/(1+C29)^C30)/C29</f>
        <v>62.85128127647759</v>
      </c>
      <c r="D31" s="4"/>
      <c r="E31" t="s">
        <v>7</v>
      </c>
      <c r="F31" s="4">
        <f>F28/(1+F29)^F30</f>
        <v>25.148765358120894</v>
      </c>
      <c r="G31" s="4"/>
    </row>
    <row r="32" spans="2:7" ht="12.75">
      <c r="B32" t="s">
        <v>29</v>
      </c>
      <c r="C32" s="10">
        <f>C31+F31</f>
        <v>88.00004663459849</v>
      </c>
      <c r="D32" s="4"/>
      <c r="G32" s="4"/>
    </row>
    <row r="33" spans="3:7" ht="12.75">
      <c r="C33" s="10"/>
      <c r="D33" s="4"/>
      <c r="G33" s="4"/>
    </row>
    <row r="34" spans="2:7" ht="12.75">
      <c r="B34" t="s">
        <v>35</v>
      </c>
      <c r="C34" s="3">
        <v>0.14291113839849603</v>
      </c>
      <c r="D34" s="4"/>
      <c r="G34" s="4"/>
    </row>
    <row r="35" spans="3:7" ht="12.75">
      <c r="C35" s="10"/>
      <c r="D35" s="4"/>
      <c r="G35" s="4"/>
    </row>
    <row r="36" ht="12.75">
      <c r="B36" s="2" t="s">
        <v>36</v>
      </c>
    </row>
    <row r="37" ht="12.75">
      <c r="B37" t="s">
        <v>24</v>
      </c>
    </row>
    <row r="39" spans="2:6" ht="12.75">
      <c r="B39" t="s">
        <v>18</v>
      </c>
      <c r="C39">
        <v>1500</v>
      </c>
      <c r="D39">
        <v>1500</v>
      </c>
      <c r="E39">
        <v>1500</v>
      </c>
      <c r="F39">
        <v>1500</v>
      </c>
    </row>
    <row r="40" spans="2:6" ht="12.75">
      <c r="B40" t="s">
        <v>8</v>
      </c>
      <c r="C40" s="3">
        <v>0.12</v>
      </c>
      <c r="D40" s="3">
        <v>0.12</v>
      </c>
      <c r="E40" s="3">
        <v>0.12</v>
      </c>
      <c r="F40" s="3">
        <v>0.12</v>
      </c>
    </row>
    <row r="41" spans="2:6" ht="12.75">
      <c r="B41" t="s">
        <v>23</v>
      </c>
      <c r="C41">
        <v>12</v>
      </c>
      <c r="D41">
        <v>35</v>
      </c>
      <c r="E41">
        <v>60</v>
      </c>
      <c r="F41" t="s">
        <v>37</v>
      </c>
    </row>
    <row r="43" spans="2:6" ht="12.75">
      <c r="B43" t="s">
        <v>7</v>
      </c>
      <c r="C43" s="11">
        <f>C39*(1-1/(1+C40)^C41)/C40</f>
        <v>9291.561338182637</v>
      </c>
      <c r="D43" s="11">
        <f>D39*(1-1/(1+D40)^D41)/D40</f>
        <v>12263.255870030054</v>
      </c>
      <c r="E43" s="11">
        <f>E39*(1-1/(1+E40)^E41)/E40</f>
        <v>12486.073927468333</v>
      </c>
      <c r="F43" s="11">
        <f>F39/F40</f>
        <v>12500</v>
      </c>
    </row>
    <row r="45" spans="2:3" ht="12.75">
      <c r="B45" s="2" t="s">
        <v>38</v>
      </c>
      <c r="C45" s="2"/>
    </row>
    <row r="46" ht="12.75">
      <c r="B46" t="s">
        <v>3</v>
      </c>
    </row>
    <row r="48" spans="2:3" ht="12.75">
      <c r="B48" t="s">
        <v>7</v>
      </c>
      <c r="C48">
        <v>5000</v>
      </c>
    </row>
    <row r="49" spans="2:3" ht="12.75">
      <c r="B49" t="s">
        <v>8</v>
      </c>
      <c r="C49" s="1">
        <v>0.1365</v>
      </c>
    </row>
    <row r="50" spans="2:3" ht="12.75">
      <c r="B50" t="s">
        <v>9</v>
      </c>
      <c r="C50">
        <v>18</v>
      </c>
    </row>
    <row r="52" spans="2:3" ht="12.75">
      <c r="B52" t="s">
        <v>12</v>
      </c>
      <c r="C52" s="11">
        <f>C48*(1+C49)^C50</f>
        <v>50028.78151028834</v>
      </c>
    </row>
    <row r="53" ht="12.75">
      <c r="C53" s="11"/>
    </row>
    <row r="54" ht="12.75">
      <c r="B54" s="2" t="s">
        <v>39</v>
      </c>
    </row>
    <row r="55" ht="12.75">
      <c r="B55" t="s">
        <v>40</v>
      </c>
    </row>
    <row r="57" spans="2:3" ht="12.75">
      <c r="B57" t="s">
        <v>7</v>
      </c>
      <c r="C57">
        <v>7000</v>
      </c>
    </row>
    <row r="58" spans="2:3" ht="12.75">
      <c r="B58" t="s">
        <v>8</v>
      </c>
      <c r="C58" s="3">
        <v>0.0875</v>
      </c>
    </row>
    <row r="59" spans="2:3" ht="12.75">
      <c r="B59" t="s">
        <v>23</v>
      </c>
      <c r="C59">
        <v>6</v>
      </c>
    </row>
    <row r="61" spans="2:3" ht="12.75">
      <c r="B61" t="s">
        <v>18</v>
      </c>
      <c r="C61" s="11">
        <f>C57/((1-1/(1+C58)^C59)/C58)</f>
        <v>1548.8257472510131</v>
      </c>
    </row>
    <row r="64" ht="12.75">
      <c r="B64" s="13" t="s">
        <v>41</v>
      </c>
    </row>
    <row r="65" spans="2:7" ht="12.75">
      <c r="B65" s="2" t="s">
        <v>2</v>
      </c>
      <c r="F65" s="6"/>
      <c r="G65" t="s">
        <v>21</v>
      </c>
    </row>
    <row r="67" spans="4:8" ht="12.75">
      <c r="D67" t="s">
        <v>48</v>
      </c>
      <c r="E67">
        <v>28660</v>
      </c>
      <c r="G67" t="s">
        <v>12</v>
      </c>
      <c r="H67">
        <v>11000</v>
      </c>
    </row>
    <row r="68" spans="5:8" ht="12.75">
      <c r="E68" s="1"/>
      <c r="G68" t="s">
        <v>8</v>
      </c>
      <c r="H68" s="1">
        <v>0.12</v>
      </c>
    </row>
    <row r="69" spans="7:10" ht="12.75">
      <c r="G69" t="s">
        <v>10</v>
      </c>
      <c r="H69">
        <v>1</v>
      </c>
      <c r="J69" s="14" t="s">
        <v>42</v>
      </c>
    </row>
    <row r="70" spans="7:10" ht="12.75">
      <c r="G70" t="s">
        <v>9</v>
      </c>
      <c r="H70">
        <v>3</v>
      </c>
      <c r="J70" s="15">
        <v>28660</v>
      </c>
    </row>
    <row r="71" ht="12.75">
      <c r="J71" s="13"/>
    </row>
    <row r="72" spans="2:10" ht="12.75">
      <c r="B72" t="s">
        <v>11</v>
      </c>
      <c r="E72" s="34"/>
      <c r="G72" t="s">
        <v>7</v>
      </c>
      <c r="H72" s="4">
        <f>H67/(1+H68/H69)^(H70*H69)</f>
        <v>7829.58272594752</v>
      </c>
      <c r="J72" s="15">
        <f>J70-H72</f>
        <v>20830.41727405248</v>
      </c>
    </row>
    <row r="73" ht="12.75">
      <c r="H73" s="4"/>
    </row>
    <row r="74" spans="2:7" ht="12.75">
      <c r="B74" s="2" t="s">
        <v>43</v>
      </c>
      <c r="D74" t="s">
        <v>24</v>
      </c>
      <c r="G74" t="s">
        <v>24</v>
      </c>
    </row>
    <row r="76" spans="2:8" ht="12.75">
      <c r="B76" t="s">
        <v>6</v>
      </c>
      <c r="D76" t="s">
        <v>18</v>
      </c>
      <c r="E76" s="11">
        <v>642</v>
      </c>
      <c r="G76" t="s">
        <v>18</v>
      </c>
      <c r="H76" s="11">
        <v>642</v>
      </c>
    </row>
    <row r="77" spans="4:9" ht="12.75">
      <c r="D77" t="s">
        <v>8</v>
      </c>
      <c r="E77" s="36">
        <f>(1+H68)^(1/12)-1</f>
        <v>0.009488792934583046</v>
      </c>
      <c r="F77" t="s">
        <v>44</v>
      </c>
      <c r="G77" t="s">
        <v>8</v>
      </c>
      <c r="H77" s="35">
        <f>H68/12</f>
        <v>0.01</v>
      </c>
      <c r="I77" t="s">
        <v>44</v>
      </c>
    </row>
    <row r="78" spans="4:10" ht="12.75">
      <c r="D78" t="s">
        <v>23</v>
      </c>
      <c r="E78">
        <v>36</v>
      </c>
      <c r="G78" t="s">
        <v>23</v>
      </c>
      <c r="H78">
        <v>36</v>
      </c>
      <c r="J78" s="14" t="s">
        <v>45</v>
      </c>
    </row>
    <row r="79" ht="12.75">
      <c r="J79" s="13">
        <v>2000</v>
      </c>
    </row>
    <row r="80" spans="2:10" ht="12.75">
      <c r="B80" t="s">
        <v>11</v>
      </c>
      <c r="D80" t="s">
        <v>7</v>
      </c>
      <c r="E80" s="11">
        <f>E76*(1-1/(1+E77)^E78)/E77</f>
        <v>19500.5921384797</v>
      </c>
      <c r="G80" t="s">
        <v>7</v>
      </c>
      <c r="H80" s="11">
        <f>H76*(1-1/(1+H77)^H78)/H77</f>
        <v>19329.01823392999</v>
      </c>
      <c r="J80" s="15">
        <f>H80+J79</f>
        <v>21329.01823392999</v>
      </c>
    </row>
    <row r="82" spans="2:10" ht="12.75">
      <c r="B82" t="s">
        <v>47</v>
      </c>
      <c r="J82" s="14" t="s">
        <v>46</v>
      </c>
    </row>
    <row r="83" ht="13.5" customHeight="1">
      <c r="J83" s="16">
        <f>J80-J72</f>
        <v>498.600959877509</v>
      </c>
    </row>
    <row r="84" ht="13.5" customHeight="1">
      <c r="J84" s="16"/>
    </row>
    <row r="85" ht="12.75">
      <c r="B85" s="13" t="s">
        <v>51</v>
      </c>
    </row>
    <row r="86" spans="3:5" ht="12.75">
      <c r="C86" t="s">
        <v>47</v>
      </c>
      <c r="E86">
        <v>21</v>
      </c>
    </row>
    <row r="87" spans="3:5" ht="12.75">
      <c r="C87" t="s">
        <v>49</v>
      </c>
      <c r="E87" s="8">
        <v>0.06</v>
      </c>
    </row>
    <row r="88" spans="3:5" ht="12.75">
      <c r="C88" t="s">
        <v>8</v>
      </c>
      <c r="E88" s="3">
        <v>0.115</v>
      </c>
    </row>
    <row r="90" spans="3:6" ht="12.75">
      <c r="C90" t="s">
        <v>50</v>
      </c>
      <c r="E90" s="11">
        <f>E86/(E88-E87)</f>
        <v>381.81818181818176</v>
      </c>
      <c r="F90" t="s">
        <v>54</v>
      </c>
    </row>
    <row r="91" spans="3:5" ht="12.75">
      <c r="C91" s="17" t="s">
        <v>52</v>
      </c>
      <c r="E91">
        <v>370</v>
      </c>
    </row>
    <row r="92" ht="12.75">
      <c r="C92" s="17"/>
    </row>
    <row r="93" spans="3:5" ht="12.75">
      <c r="C93" t="s">
        <v>53</v>
      </c>
      <c r="E93" s="37">
        <f>SUM(E90:E92)</f>
        <v>751.8181818181818</v>
      </c>
    </row>
    <row r="94" ht="12.75">
      <c r="E94" s="19"/>
    </row>
    <row r="95" ht="12.75">
      <c r="E95" s="20"/>
    </row>
    <row r="100" ht="12.75">
      <c r="C100" s="18"/>
    </row>
    <row r="101" ht="12.75">
      <c r="C101" s="18"/>
    </row>
    <row r="102" spans="3:7" ht="12.75">
      <c r="C102" s="8"/>
      <c r="G102" s="4"/>
    </row>
    <row r="104" ht="12.75">
      <c r="C104" s="4"/>
    </row>
    <row r="105" ht="12.75">
      <c r="E105" s="3"/>
    </row>
    <row r="106" spans="3:7" ht="12.75">
      <c r="C106" s="20"/>
      <c r="G106" s="20"/>
    </row>
    <row r="111" ht="12.75">
      <c r="C111" s="18"/>
    </row>
    <row r="112" ht="12.75">
      <c r="C112" s="18"/>
    </row>
    <row r="113" ht="12.75">
      <c r="C113" s="3"/>
    </row>
    <row r="114" ht="12.75">
      <c r="C114" s="3"/>
    </row>
    <row r="117" ht="12.75">
      <c r="C117" s="21"/>
    </row>
    <row r="120" ht="12.75">
      <c r="D120" s="3"/>
    </row>
    <row r="121" ht="12.75">
      <c r="D121" s="3"/>
    </row>
    <row r="122" ht="12.75">
      <c r="D122" s="8"/>
    </row>
    <row r="125" spans="2:3" ht="12.75">
      <c r="B125" s="22"/>
      <c r="C125" s="1"/>
    </row>
    <row r="129" ht="12.75">
      <c r="D129" s="8"/>
    </row>
    <row r="130" ht="12.75">
      <c r="D130" s="8"/>
    </row>
    <row r="133" ht="12.75">
      <c r="B133" s="22"/>
    </row>
    <row r="135" ht="12.75">
      <c r="A135" s="5"/>
    </row>
    <row r="140" ht="12.75">
      <c r="B140" s="23"/>
    </row>
    <row r="143" ht="12.75">
      <c r="E143" s="3"/>
    </row>
    <row r="144" ht="12.75">
      <c r="E144" s="3"/>
    </row>
    <row r="146" ht="12.75">
      <c r="B146" s="23"/>
    </row>
    <row r="150" spans="2:6" ht="12.75">
      <c r="B150" s="23"/>
      <c r="F150" s="24"/>
    </row>
    <row r="157" spans="2:12" ht="12.75">
      <c r="B157" s="12"/>
      <c r="C157" s="25"/>
      <c r="D157" s="25"/>
      <c r="E157" s="25"/>
      <c r="F157" s="25"/>
      <c r="G157" s="26"/>
      <c r="H157" s="25"/>
      <c r="I157" s="25"/>
      <c r="J157" s="26"/>
      <c r="K157" s="25"/>
      <c r="L157" s="25"/>
    </row>
    <row r="158" spans="7:10" ht="12.75">
      <c r="G158" s="27"/>
      <c r="J158" s="27"/>
    </row>
    <row r="159" spans="3:10" ht="12.75">
      <c r="C159" s="18"/>
      <c r="D159" s="18"/>
      <c r="E159" s="18"/>
      <c r="F159" s="18"/>
      <c r="G159" s="28"/>
      <c r="H159" s="18"/>
      <c r="J159" s="27"/>
    </row>
    <row r="160" spans="3:10" ht="12.75">
      <c r="C160" s="18"/>
      <c r="D160" s="18"/>
      <c r="E160" s="18"/>
      <c r="F160" s="18"/>
      <c r="G160" s="28"/>
      <c r="H160" s="18"/>
      <c r="J160" s="27"/>
    </row>
    <row r="161" spans="3:10" ht="12.75">
      <c r="C161" s="22"/>
      <c r="D161" s="3"/>
      <c r="E161" s="3"/>
      <c r="F161" s="3"/>
      <c r="G161" s="29"/>
      <c r="H161" s="3"/>
      <c r="J161" s="27"/>
    </row>
    <row r="162" spans="3:10" ht="12.75">
      <c r="C162" s="22"/>
      <c r="D162" s="3"/>
      <c r="E162" s="3"/>
      <c r="F162" s="3"/>
      <c r="G162" s="29"/>
      <c r="H162" s="3"/>
      <c r="J162" s="27"/>
    </row>
    <row r="163" spans="3:10" ht="12.75">
      <c r="C163" s="22"/>
      <c r="G163" s="27"/>
      <c r="J163" s="27"/>
    </row>
    <row r="164" spans="4:10" ht="12.75">
      <c r="D164" s="3"/>
      <c r="E164" s="3"/>
      <c r="F164" s="3"/>
      <c r="G164" s="29"/>
      <c r="H164" s="3"/>
      <c r="J164" s="27"/>
    </row>
    <row r="165" spans="4:10" ht="12.75">
      <c r="D165" s="4"/>
      <c r="E165" s="4"/>
      <c r="F165" s="4"/>
      <c r="G165" s="30"/>
      <c r="H165" s="4"/>
      <c r="I165" s="4"/>
      <c r="J165" s="27"/>
    </row>
    <row r="166" spans="4:11" ht="12.75">
      <c r="D166" s="4"/>
      <c r="E166" s="4"/>
      <c r="F166" s="4"/>
      <c r="G166" s="30"/>
      <c r="H166" s="4"/>
      <c r="I166" s="4"/>
      <c r="J166" s="30"/>
      <c r="K166" s="4"/>
    </row>
    <row r="167" spans="4:12" ht="12.75">
      <c r="D167" s="7"/>
      <c r="E167" s="7"/>
      <c r="F167" s="7"/>
      <c r="G167" s="31"/>
      <c r="H167" s="7"/>
      <c r="J167" s="32"/>
      <c r="K167" s="4"/>
      <c r="L167" s="33"/>
    </row>
  </sheetData>
  <sheetProtection/>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Value of Money</dc:title>
  <dc:subject/>
  <dc:creator>Ian H. Giddy</dc:creator>
  <cp:keywords/>
  <dc:description/>
  <cp:lastModifiedBy>NSU</cp:lastModifiedBy>
  <dcterms:created xsi:type="dcterms:W3CDTF">1999-12-10T22:13:18Z</dcterms:created>
  <dcterms:modified xsi:type="dcterms:W3CDTF">2016-03-13T03:16:46Z</dcterms:modified>
  <cp:category/>
  <cp:version/>
  <cp:contentType/>
  <cp:contentStatus/>
</cp:coreProperties>
</file>