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0" windowWidth="20115" windowHeight="7425"/>
  </bookViews>
  <sheets>
    <sheet name="Sheet1" sheetId="1" r:id="rId1"/>
    <sheet name="Sheet2" sheetId="2" r:id="rId2"/>
    <sheet name="Sheet3" sheetId="3" r:id="rId3"/>
  </sheets>
  <definedNames>
    <definedName name="DividendYield">Sheet1!$B$13</definedName>
    <definedName name="nSteps">Sheet1!$B$12</definedName>
    <definedName name="RiskFreeRate">Sheet1!$B$9</definedName>
    <definedName name="sigma">Sheet1!$B$10</definedName>
    <definedName name="SpotPrice">Sheet1!$B$7</definedName>
    <definedName name="StrikePrice">Sheet1!$B$8</definedName>
    <definedName name="TimeToMaturity">Sheet1!$B$11</definedName>
  </definedNames>
  <calcPr calcId="145621"/>
</workbook>
</file>

<file path=xl/calcChain.xml><?xml version="1.0" encoding="utf-8"?>
<calcChain xmlns="http://schemas.openxmlformats.org/spreadsheetml/2006/main">
  <c r="B16" i="1" l="1"/>
  <c r="G23" i="1" s="1"/>
  <c r="L8" i="1"/>
  <c r="P8" i="1" s="1"/>
  <c r="B25" i="1"/>
  <c r="D23" i="1" l="1"/>
  <c r="B23" i="1"/>
  <c r="E23" i="1"/>
  <c r="C23" i="1"/>
  <c r="B20" i="1"/>
  <c r="F23" i="1"/>
  <c r="B17" i="1"/>
  <c r="C25" i="1" s="1"/>
  <c r="D25" i="1" s="1"/>
  <c r="E25" i="1" s="1"/>
  <c r="J11" i="1"/>
  <c r="K11" i="1" s="1"/>
  <c r="J10" i="1"/>
  <c r="K10" i="1" s="1"/>
  <c r="N8" i="1"/>
  <c r="M8" i="1"/>
  <c r="B18" i="1" l="1"/>
  <c r="K9" i="1"/>
  <c r="J9" i="1"/>
  <c r="O8" i="1"/>
  <c r="J8" i="1" s="1"/>
  <c r="F8" i="1" s="1"/>
  <c r="K8" i="1"/>
  <c r="F9" i="1" s="1"/>
  <c r="J12" i="1"/>
  <c r="K12" i="1"/>
  <c r="F25" i="1"/>
  <c r="D26" i="1" l="1"/>
  <c r="E27" i="1" s="1"/>
  <c r="F28" i="1" s="1"/>
  <c r="G29" i="1" s="1"/>
  <c r="G36" i="1" s="1"/>
  <c r="B19" i="1"/>
  <c r="C26" i="1"/>
  <c r="D27" i="1" s="1"/>
  <c r="E28" i="1" s="1"/>
  <c r="F29" i="1" s="1"/>
  <c r="G30" i="1" s="1"/>
  <c r="G37" i="1" s="1"/>
  <c r="F26" i="1"/>
  <c r="G27" i="1" s="1"/>
  <c r="G34" i="1" s="1"/>
  <c r="E26" i="1"/>
  <c r="F27" i="1" s="1"/>
  <c r="G28" i="1" s="1"/>
  <c r="G35" i="1" s="1"/>
  <c r="G25" i="1"/>
  <c r="G32" i="1" s="1"/>
  <c r="G26" i="1"/>
  <c r="G33" i="1" s="1"/>
  <c r="F34" i="1" l="1"/>
  <c r="F32" i="1"/>
  <c r="F36" i="1"/>
  <c r="F33" i="1"/>
  <c r="E33" i="1" s="1"/>
  <c r="F35" i="1"/>
  <c r="E34" i="1" s="1"/>
  <c r="E32" i="1" l="1"/>
  <c r="D32" i="1" s="1"/>
  <c r="E35" i="1"/>
  <c r="D34" i="1" s="1"/>
  <c r="D33" i="1"/>
  <c r="C33" i="1" l="1"/>
  <c r="C32" i="1"/>
  <c r="B32" i="1" s="1"/>
  <c r="E9" i="1" s="1"/>
  <c r="E8" i="1" l="1"/>
</calcChain>
</file>

<file path=xl/sharedStrings.xml><?xml version="1.0" encoding="utf-8"?>
<sst xmlns="http://schemas.openxmlformats.org/spreadsheetml/2006/main" count="43" uniqueCount="41">
  <si>
    <t>Stock Price</t>
  </si>
  <si>
    <t>Time to Maturity</t>
  </si>
  <si>
    <t>Number of Steps</t>
  </si>
  <si>
    <t>Time Interval</t>
  </si>
  <si>
    <t>Up movement</t>
  </si>
  <si>
    <t>Down movement</t>
  </si>
  <si>
    <t>Discount Factor</t>
  </si>
  <si>
    <t>Step</t>
  </si>
  <si>
    <t>Time</t>
  </si>
  <si>
    <t>Option Price</t>
  </si>
  <si>
    <t>Parameters</t>
  </si>
  <si>
    <t>Call</t>
  </si>
  <si>
    <t>Put</t>
  </si>
  <si>
    <t>d1</t>
  </si>
  <si>
    <t>d2</t>
  </si>
  <si>
    <t>nd1</t>
  </si>
  <si>
    <t>nd2</t>
  </si>
  <si>
    <t>n_dash_d1</t>
  </si>
  <si>
    <t>Value</t>
  </si>
  <si>
    <t>Delta</t>
  </si>
  <si>
    <t>Gamma</t>
  </si>
  <si>
    <t>Vega</t>
  </si>
  <si>
    <t>Dividend Yield</t>
  </si>
  <si>
    <t>Theta</t>
  </si>
  <si>
    <t>Binomial Option Pricing</t>
  </si>
  <si>
    <t>http://investexcel.net</t>
  </si>
  <si>
    <t>Results</t>
  </si>
  <si>
    <t>Binomial</t>
  </si>
  <si>
    <t>Calculations (Black Scholes analytical solution)</t>
  </si>
  <si>
    <t>This spreadsheet compares Option Pricing results calculated via a Binomial method and via an analytical solution of the Black Scholes equation</t>
  </si>
  <si>
    <t>u</t>
  </si>
  <si>
    <t>d = 1/u</t>
  </si>
  <si>
    <t>Volatility</t>
  </si>
  <si>
    <t>Exercise Price X</t>
  </si>
  <si>
    <t>BS Analytical</t>
  </si>
  <si>
    <r>
      <t>Stock Price S</t>
    </r>
    <r>
      <rPr>
        <vertAlign val="subscript"/>
        <sz val="11"/>
        <color theme="1"/>
        <rFont val="Calibri"/>
        <family val="2"/>
        <scheme val="minor"/>
      </rPr>
      <t>0</t>
    </r>
  </si>
  <si>
    <t>Interest Rate r</t>
  </si>
  <si>
    <t>Calculations</t>
  </si>
  <si>
    <t>Up probability</t>
  </si>
  <si>
    <t xml:space="preserve">Read this tutorial so you fully understand the principles </t>
  </si>
  <si>
    <t>http://investexcel.net/736/binomial-option-pricing-excel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</si>
</sst>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/>
    <xf numFmtId="0" fontId="3" fillId="0" borderId="0" xfId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6" xfId="0" applyFill="1" applyBorder="1"/>
    <xf numFmtId="0" fontId="5" fillId="4" borderId="3" xfId="0" applyFont="1" applyFill="1" applyBorder="1"/>
    <xf numFmtId="0" fontId="5" fillId="4" borderId="5" xfId="0" applyFont="1" applyFill="1" applyBorder="1"/>
    <xf numFmtId="0" fontId="5" fillId="4" borderId="0" xfId="0" applyFont="1" applyFill="1" applyBorder="1"/>
    <xf numFmtId="0" fontId="5" fillId="4" borderId="4" xfId="0" applyFont="1" applyFill="1" applyBorder="1"/>
    <xf numFmtId="0" fontId="5" fillId="3" borderId="1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6" fillId="3" borderId="0" xfId="0" applyFont="1" applyFill="1" applyBorder="1"/>
    <xf numFmtId="0" fontId="5" fillId="3" borderId="3" xfId="0" applyFont="1" applyFill="1" applyBorder="1"/>
    <xf numFmtId="0" fontId="0" fillId="3" borderId="7" xfId="0" applyFill="1" applyBorder="1"/>
    <xf numFmtId="0" fontId="1" fillId="3" borderId="8" xfId="0" applyFont="1" applyFill="1" applyBorder="1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5" xfId="0" applyFont="1" applyFill="1" applyBorder="1"/>
    <xf numFmtId="0" fontId="5" fillId="4" borderId="8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31</xdr:row>
      <xdr:rowOff>28574</xdr:rowOff>
    </xdr:from>
    <xdr:to>
      <xdr:col>6</xdr:col>
      <xdr:colOff>838201</xdr:colOff>
      <xdr:row>36</xdr:row>
      <xdr:rowOff>190499</xdr:rowOff>
    </xdr:to>
    <xdr:sp macro="" textlink="">
      <xdr:nvSpPr>
        <xdr:cNvPr id="2" name="Rectangle 1"/>
        <xdr:cNvSpPr/>
      </xdr:nvSpPr>
      <xdr:spPr>
        <a:xfrm>
          <a:off x="4114800" y="5981699"/>
          <a:ext cx="752476" cy="1114425"/>
        </a:xfrm>
        <a:prstGeom prst="rect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838201</xdr:colOff>
      <xdr:row>33</xdr:row>
      <xdr:rowOff>9525</xdr:rowOff>
    </xdr:from>
    <xdr:to>
      <xdr:col>7</xdr:col>
      <xdr:colOff>228600</xdr:colOff>
      <xdr:row>33</xdr:row>
      <xdr:rowOff>28575</xdr:rowOff>
    </xdr:to>
    <xdr:cxnSp macro="">
      <xdr:nvCxnSpPr>
        <xdr:cNvPr id="4" name="Straight Arrow Connector 3"/>
        <xdr:cNvCxnSpPr/>
      </xdr:nvCxnSpPr>
      <xdr:spPr>
        <a:xfrm flipH="1">
          <a:off x="4867276" y="6572250"/>
          <a:ext cx="238124" cy="1905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238124</xdr:colOff>
      <xdr:row>32</xdr:row>
      <xdr:rowOff>66675</xdr:rowOff>
    </xdr:from>
    <xdr:ext cx="895351" cy="264560"/>
    <xdr:sp macro="" textlink="">
      <xdr:nvSpPr>
        <xdr:cNvPr id="6" name="TextBox 5"/>
        <xdr:cNvSpPr txBox="1"/>
      </xdr:nvSpPr>
      <xdr:spPr>
        <a:xfrm>
          <a:off x="5114924" y="6438900"/>
          <a:ext cx="895351" cy="264560"/>
        </a:xfrm>
        <a:prstGeom prst="rect">
          <a:avLst/>
        </a:prstGeom>
        <a:noFill/>
        <a:ln w="25400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spAutoFit/>
        </a:bodyPr>
        <a:lstStyle/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max(S</a:t>
          </a:r>
          <a:r>
            <a:rPr lang="en-CA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– X, 0)</a:t>
          </a:r>
          <a:endParaRPr lang="en-CA" sz="1100"/>
        </a:p>
      </xdr:txBody>
    </xdr:sp>
    <xdr:clientData/>
  </xdr:oneCellAnchor>
  <xdr:twoCellAnchor>
    <xdr:from>
      <xdr:col>6</xdr:col>
      <xdr:colOff>95250</xdr:colOff>
      <xdr:row>23</xdr:row>
      <xdr:rowOff>180975</xdr:rowOff>
    </xdr:from>
    <xdr:to>
      <xdr:col>7</xdr:col>
      <xdr:colOff>1</xdr:colOff>
      <xdr:row>30</xdr:row>
      <xdr:rowOff>9525</xdr:rowOff>
    </xdr:to>
    <xdr:sp macro="" textlink="">
      <xdr:nvSpPr>
        <xdr:cNvPr id="7" name="Rectangle 6"/>
        <xdr:cNvSpPr/>
      </xdr:nvSpPr>
      <xdr:spPr>
        <a:xfrm>
          <a:off x="4124325" y="4610100"/>
          <a:ext cx="752476" cy="1162050"/>
        </a:xfrm>
        <a:prstGeom prst="rect">
          <a:avLst/>
        </a:prstGeom>
        <a:noFill/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838200</xdr:colOff>
      <xdr:row>26</xdr:row>
      <xdr:rowOff>180975</xdr:rowOff>
    </xdr:from>
    <xdr:to>
      <xdr:col>7</xdr:col>
      <xdr:colOff>361950</xdr:colOff>
      <xdr:row>27</xdr:row>
      <xdr:rowOff>9525</xdr:rowOff>
    </xdr:to>
    <xdr:cxnSp macro="">
      <xdr:nvCxnSpPr>
        <xdr:cNvPr id="8" name="Straight Arrow Connector 7"/>
        <xdr:cNvCxnSpPr/>
      </xdr:nvCxnSpPr>
      <xdr:spPr>
        <a:xfrm flipH="1">
          <a:off x="4867275" y="5181600"/>
          <a:ext cx="371475" cy="19050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381000</xdr:colOff>
      <xdr:row>26</xdr:row>
      <xdr:rowOff>85725</xdr:rowOff>
    </xdr:from>
    <xdr:ext cx="310213" cy="264560"/>
    <xdr:sp macro="" textlink="">
      <xdr:nvSpPr>
        <xdr:cNvPr id="9" name="TextBox 8"/>
        <xdr:cNvSpPr txBox="1"/>
      </xdr:nvSpPr>
      <xdr:spPr>
        <a:xfrm>
          <a:off x="5257800" y="5086350"/>
          <a:ext cx="310213" cy="264560"/>
        </a:xfrm>
        <a:prstGeom prst="rect">
          <a:avLst/>
        </a:prstGeom>
        <a:noFill/>
        <a:ln w="25400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CA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</a:t>
          </a:r>
          <a:endParaRPr lang="en-CA" sz="1100"/>
        </a:p>
      </xdr:txBody>
    </xdr:sp>
    <xdr:clientData/>
  </xdr:oneCellAnchor>
  <xdr:twoCellAnchor>
    <xdr:from>
      <xdr:col>2</xdr:col>
      <xdr:colOff>123825</xdr:colOff>
      <xdr:row>23</xdr:row>
      <xdr:rowOff>123825</xdr:rowOff>
    </xdr:from>
    <xdr:to>
      <xdr:col>6</xdr:col>
      <xdr:colOff>85725</xdr:colOff>
      <xdr:row>23</xdr:row>
      <xdr:rowOff>123825</xdr:rowOff>
    </xdr:to>
    <xdr:cxnSp macro="">
      <xdr:nvCxnSpPr>
        <xdr:cNvPr id="14" name="Straight Arrow Connector 13"/>
        <xdr:cNvCxnSpPr/>
      </xdr:nvCxnSpPr>
      <xdr:spPr>
        <a:xfrm>
          <a:off x="1666875" y="4781550"/>
          <a:ext cx="2447925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30</xdr:row>
      <xdr:rowOff>133350</xdr:rowOff>
    </xdr:from>
    <xdr:to>
      <xdr:col>6</xdr:col>
      <xdr:colOff>0</xdr:colOff>
      <xdr:row>30</xdr:row>
      <xdr:rowOff>133350</xdr:rowOff>
    </xdr:to>
    <xdr:cxnSp macro="">
      <xdr:nvCxnSpPr>
        <xdr:cNvPr id="17" name="Straight Arrow Connector 16"/>
        <xdr:cNvCxnSpPr/>
      </xdr:nvCxnSpPr>
      <xdr:spPr>
        <a:xfrm flipH="1">
          <a:off x="1581150" y="6124575"/>
          <a:ext cx="2447925" cy="0"/>
        </a:xfrm>
        <a:prstGeom prst="straightConnector1">
          <a:avLst/>
        </a:prstGeom>
        <a:ln w="28575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895351</xdr:colOff>
      <xdr:row>33</xdr:row>
      <xdr:rowOff>19050</xdr:rowOff>
    </xdr:from>
    <xdr:ext cx="466724" cy="436786"/>
    <xdr:sp macro="" textlink="">
      <xdr:nvSpPr>
        <xdr:cNvPr id="18" name="TextBox 17"/>
        <xdr:cNvSpPr txBox="1"/>
      </xdr:nvSpPr>
      <xdr:spPr>
        <a:xfrm>
          <a:off x="895351" y="6581775"/>
          <a:ext cx="466724" cy="436786"/>
        </a:xfrm>
        <a:prstGeom prst="rect">
          <a:avLst/>
        </a:prstGeom>
        <a:noFill/>
        <a:ln w="25400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Call Price</a:t>
          </a:r>
          <a:endParaRPr lang="en-CA" sz="1100"/>
        </a:p>
      </xdr:txBody>
    </xdr:sp>
    <xdr:clientData/>
  </xdr:oneCellAnchor>
  <xdr:twoCellAnchor>
    <xdr:from>
      <xdr:col>1</xdr:col>
      <xdr:colOff>119063</xdr:colOff>
      <xdr:row>32</xdr:row>
      <xdr:rowOff>9525</xdr:rowOff>
    </xdr:from>
    <xdr:to>
      <xdr:col>1</xdr:col>
      <xdr:colOff>161925</xdr:colOff>
      <xdr:row>33</xdr:row>
      <xdr:rowOff>19050</xdr:rowOff>
    </xdr:to>
    <xdr:cxnSp macro="">
      <xdr:nvCxnSpPr>
        <xdr:cNvPr id="19" name="Straight Arrow Connector 18"/>
        <xdr:cNvCxnSpPr>
          <a:stCxn id="18" idx="0"/>
        </xdr:cNvCxnSpPr>
      </xdr:nvCxnSpPr>
      <xdr:spPr>
        <a:xfrm flipV="1">
          <a:off x="1128713" y="6381750"/>
          <a:ext cx="42862" cy="200025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47626</xdr:colOff>
      <xdr:row>31</xdr:row>
      <xdr:rowOff>9525</xdr:rowOff>
    </xdr:from>
    <xdr:ext cx="485774" cy="180975"/>
    <xdr:sp macro="" textlink="">
      <xdr:nvSpPr>
        <xdr:cNvPr id="25" name="TextBox 24"/>
        <xdr:cNvSpPr txBox="1"/>
      </xdr:nvSpPr>
      <xdr:spPr>
        <a:xfrm>
          <a:off x="1057276" y="5962650"/>
          <a:ext cx="485774" cy="180975"/>
        </a:xfrm>
        <a:prstGeom prst="rect">
          <a:avLst/>
        </a:prstGeom>
        <a:noFill/>
        <a:ln w="25400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1</xdr:col>
      <xdr:colOff>390525</xdr:colOff>
      <xdr:row>23</xdr:row>
      <xdr:rowOff>180975</xdr:rowOff>
    </xdr:from>
    <xdr:to>
      <xdr:col>6</xdr:col>
      <xdr:colOff>838200</xdr:colOff>
      <xdr:row>25</xdr:row>
      <xdr:rowOff>9525</xdr:rowOff>
    </xdr:to>
    <xdr:sp macro="" textlink="">
      <xdr:nvSpPr>
        <xdr:cNvPr id="26" name="Rectangle 25"/>
        <xdr:cNvSpPr/>
      </xdr:nvSpPr>
      <xdr:spPr>
        <a:xfrm>
          <a:off x="1400175" y="4648200"/>
          <a:ext cx="3467100" cy="209550"/>
        </a:xfrm>
        <a:prstGeom prst="rect">
          <a:avLst/>
        </a:prstGeom>
        <a:noFill/>
        <a:ln>
          <a:solidFill>
            <a:schemeClr val="accent1">
              <a:shade val="50000"/>
              <a:alpha val="7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161925</xdr:colOff>
      <xdr:row>23</xdr:row>
      <xdr:rowOff>85725</xdr:rowOff>
    </xdr:from>
    <xdr:to>
      <xdr:col>1</xdr:col>
      <xdr:colOff>390525</xdr:colOff>
      <xdr:row>24</xdr:row>
      <xdr:rowOff>95250</xdr:rowOff>
    </xdr:to>
    <xdr:cxnSp macro="">
      <xdr:nvCxnSpPr>
        <xdr:cNvPr id="28" name="Straight Arrow Connector 27"/>
        <xdr:cNvCxnSpPr>
          <a:endCxn id="26" idx="1"/>
        </xdr:cNvCxnSpPr>
      </xdr:nvCxnSpPr>
      <xdr:spPr>
        <a:xfrm>
          <a:off x="1276350" y="4743450"/>
          <a:ext cx="228600" cy="200025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885825</xdr:colOff>
      <xdr:row>22</xdr:row>
      <xdr:rowOff>19050</xdr:rowOff>
    </xdr:from>
    <xdr:ext cx="404919" cy="257175"/>
    <xdr:sp macro="" textlink="">
      <xdr:nvSpPr>
        <xdr:cNvPr id="31" name="TextBox 30"/>
        <xdr:cNvSpPr txBox="1"/>
      </xdr:nvSpPr>
      <xdr:spPr>
        <a:xfrm>
          <a:off x="885825" y="4486275"/>
          <a:ext cx="404919" cy="257175"/>
        </a:xfrm>
        <a:prstGeom prst="rect">
          <a:avLst/>
        </a:prstGeom>
        <a:noFill/>
        <a:ln w="25400">
          <a:solidFill>
            <a:schemeClr val="accen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CA" sz="1100"/>
            <a:t>S</a:t>
          </a:r>
          <a:r>
            <a:rPr lang="en-CA" sz="1100" baseline="-25000"/>
            <a:t>n</a:t>
          </a:r>
          <a:r>
            <a:rPr lang="en-CA" sz="1100"/>
            <a:t> u</a:t>
          </a:r>
        </a:p>
      </xdr:txBody>
    </xdr:sp>
    <xdr:clientData/>
  </xdr:oneCellAnchor>
  <xdr:twoCellAnchor>
    <xdr:from>
      <xdr:col>2</xdr:col>
      <xdr:colOff>104775</xdr:colOff>
      <xdr:row>25</xdr:row>
      <xdr:rowOff>9525</xdr:rowOff>
    </xdr:from>
    <xdr:to>
      <xdr:col>3</xdr:col>
      <xdr:colOff>28575</xdr:colOff>
      <xdr:row>26</xdr:row>
      <xdr:rowOff>9525</xdr:rowOff>
    </xdr:to>
    <xdr:sp macro="" textlink="">
      <xdr:nvSpPr>
        <xdr:cNvPr id="43" name="Rectangle 42"/>
        <xdr:cNvSpPr/>
      </xdr:nvSpPr>
      <xdr:spPr>
        <a:xfrm>
          <a:off x="1752600" y="5048250"/>
          <a:ext cx="533400" cy="190500"/>
        </a:xfrm>
        <a:prstGeom prst="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2</xdr:col>
      <xdr:colOff>180975</xdr:colOff>
      <xdr:row>27</xdr:row>
      <xdr:rowOff>28575</xdr:rowOff>
    </xdr:from>
    <xdr:ext cx="403187" cy="264560"/>
    <xdr:sp macro="" textlink="">
      <xdr:nvSpPr>
        <xdr:cNvPr id="44" name="TextBox 43"/>
        <xdr:cNvSpPr txBox="1"/>
      </xdr:nvSpPr>
      <xdr:spPr>
        <a:xfrm>
          <a:off x="1828800" y="5448300"/>
          <a:ext cx="403187" cy="264560"/>
        </a:xfrm>
        <a:prstGeom prst="rect">
          <a:avLst/>
        </a:prstGeom>
        <a:noFill/>
        <a:ln w="25400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d S</a:t>
          </a:r>
          <a:r>
            <a:rPr lang="en-CA" sz="1100" baseline="-25000"/>
            <a:t>0</a:t>
          </a:r>
        </a:p>
      </xdr:txBody>
    </xdr:sp>
    <xdr:clientData/>
  </xdr:oneCellAnchor>
  <xdr:twoCellAnchor>
    <xdr:from>
      <xdr:col>2</xdr:col>
      <xdr:colOff>371475</xdr:colOff>
      <xdr:row>26</xdr:row>
      <xdr:rowOff>9525</xdr:rowOff>
    </xdr:from>
    <xdr:to>
      <xdr:col>2</xdr:col>
      <xdr:colOff>382569</xdr:colOff>
      <xdr:row>27</xdr:row>
      <xdr:rowOff>28575</xdr:rowOff>
    </xdr:to>
    <xdr:cxnSp macro="">
      <xdr:nvCxnSpPr>
        <xdr:cNvPr id="46" name="Straight Arrow Connector 45"/>
        <xdr:cNvCxnSpPr>
          <a:stCxn id="44" idx="0"/>
          <a:endCxn id="43" idx="2"/>
        </xdr:cNvCxnSpPr>
      </xdr:nvCxnSpPr>
      <xdr:spPr>
        <a:xfrm flipH="1" flipV="1">
          <a:off x="2019300" y="5238750"/>
          <a:ext cx="11094" cy="209550"/>
        </a:xfrm>
        <a:prstGeom prst="straightConnector1">
          <a:avLst/>
        </a:prstGeom>
        <a:ln w="25400">
          <a:solidFill>
            <a:schemeClr val="accent3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244497</xdr:colOff>
      <xdr:row>27</xdr:row>
      <xdr:rowOff>9525</xdr:rowOff>
    </xdr:from>
    <xdr:to>
      <xdr:col>3</xdr:col>
      <xdr:colOff>276225</xdr:colOff>
      <xdr:row>28</xdr:row>
      <xdr:rowOff>38100</xdr:rowOff>
    </xdr:to>
    <xdr:cxnSp macro="">
      <xdr:nvCxnSpPr>
        <xdr:cNvPr id="51" name="Straight Arrow Connector 50"/>
        <xdr:cNvCxnSpPr>
          <a:stCxn id="56" idx="0"/>
          <a:endCxn id="53" idx="2"/>
        </xdr:cNvCxnSpPr>
      </xdr:nvCxnSpPr>
      <xdr:spPr>
        <a:xfrm flipV="1">
          <a:off x="2501922" y="5429250"/>
          <a:ext cx="31728" cy="219075"/>
        </a:xfrm>
        <a:prstGeom prst="straightConnector1">
          <a:avLst/>
        </a:prstGeom>
        <a:ln w="25400">
          <a:solidFill>
            <a:schemeClr val="accent3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26</xdr:row>
      <xdr:rowOff>9525</xdr:rowOff>
    </xdr:from>
    <xdr:to>
      <xdr:col>4</xdr:col>
      <xdr:colOff>114300</xdr:colOff>
      <xdr:row>27</xdr:row>
      <xdr:rowOff>9525</xdr:rowOff>
    </xdr:to>
    <xdr:sp macro="" textlink="">
      <xdr:nvSpPr>
        <xdr:cNvPr id="53" name="Rectangle 52"/>
        <xdr:cNvSpPr/>
      </xdr:nvSpPr>
      <xdr:spPr>
        <a:xfrm>
          <a:off x="2266950" y="5238750"/>
          <a:ext cx="533400" cy="190500"/>
        </a:xfrm>
        <a:prstGeom prst="rect">
          <a:avLst/>
        </a:prstGeom>
        <a:noFill/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3</xdr:col>
      <xdr:colOff>19050</xdr:colOff>
      <xdr:row>28</xdr:row>
      <xdr:rowOff>38100</xdr:rowOff>
    </xdr:from>
    <xdr:ext cx="450893" cy="264560"/>
    <xdr:sp macro="" textlink="">
      <xdr:nvSpPr>
        <xdr:cNvPr id="56" name="TextBox 55"/>
        <xdr:cNvSpPr txBox="1"/>
      </xdr:nvSpPr>
      <xdr:spPr>
        <a:xfrm>
          <a:off x="2276475" y="5648325"/>
          <a:ext cx="450893" cy="264560"/>
        </a:xfrm>
        <a:prstGeom prst="rect">
          <a:avLst/>
        </a:prstGeom>
        <a:noFill/>
        <a:ln w="25400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1100"/>
            <a:t>d</a:t>
          </a:r>
          <a:r>
            <a:rPr lang="en-CA" sz="1100" baseline="30000"/>
            <a:t>2</a:t>
          </a:r>
          <a:r>
            <a:rPr lang="en-CA" sz="1100"/>
            <a:t> S</a:t>
          </a:r>
          <a:r>
            <a:rPr lang="en-CA" sz="1100" baseline="-25000"/>
            <a:t>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investexcel.net/736/binomial-option-pricing-excel" TargetMode="External"/><Relationship Id="rId1" Type="http://schemas.openxmlformats.org/officeDocument/2006/relationships/hyperlink" Target="http://investexce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7"/>
  <sheetViews>
    <sheetView showGridLines="0" tabSelected="1" zoomScaleNormal="100" workbookViewId="0">
      <selection activeCell="K16" sqref="K16"/>
    </sheetView>
  </sheetViews>
  <sheetFormatPr defaultRowHeight="15" x14ac:dyDescent="0.25"/>
  <cols>
    <col min="1" max="1" width="16.7109375" customWidth="1"/>
    <col min="2" max="2" width="8" customWidth="1"/>
    <col min="4" max="4" width="6.42578125" customWidth="1"/>
    <col min="5" max="5" width="9.85546875" customWidth="1"/>
    <col min="6" max="7" width="12.7109375" customWidth="1"/>
  </cols>
  <sheetData>
    <row r="1" spans="1:19" ht="30" x14ac:dyDescent="0.4">
      <c r="A1" s="7" t="s">
        <v>24</v>
      </c>
    </row>
    <row r="2" spans="1:19" x14ac:dyDescent="0.25">
      <c r="A2" s="8" t="s">
        <v>25</v>
      </c>
    </row>
    <row r="3" spans="1:19" x14ac:dyDescent="0.25">
      <c r="A3" t="s">
        <v>29</v>
      </c>
    </row>
    <row r="4" spans="1:19" x14ac:dyDescent="0.25">
      <c r="A4" t="s">
        <v>39</v>
      </c>
      <c r="F4" s="8" t="s">
        <v>40</v>
      </c>
    </row>
    <row r="5" spans="1:19" ht="15.75" thickBot="1" x14ac:dyDescent="0.3"/>
    <row r="6" spans="1:19" x14ac:dyDescent="0.25">
      <c r="A6" s="9" t="s">
        <v>10</v>
      </c>
      <c r="B6" s="10"/>
      <c r="D6" s="21"/>
      <c r="E6" s="46" t="s">
        <v>26</v>
      </c>
      <c r="F6" s="22"/>
      <c r="I6" s="15"/>
      <c r="J6" s="38" t="s">
        <v>28</v>
      </c>
      <c r="K6" s="33"/>
      <c r="L6" s="33"/>
      <c r="M6" s="33"/>
      <c r="N6" s="33"/>
      <c r="O6" s="33"/>
      <c r="P6" s="16"/>
    </row>
    <row r="7" spans="1:19" ht="18" x14ac:dyDescent="0.35">
      <c r="A7" s="11" t="s">
        <v>35</v>
      </c>
      <c r="B7" s="12">
        <v>4</v>
      </c>
      <c r="D7" s="23"/>
      <c r="E7" s="30" t="s">
        <v>27</v>
      </c>
      <c r="F7" s="31" t="s">
        <v>34</v>
      </c>
      <c r="I7" s="17"/>
      <c r="J7" s="39" t="s">
        <v>11</v>
      </c>
      <c r="K7" s="39" t="s">
        <v>12</v>
      </c>
      <c r="L7" s="40" t="s">
        <v>13</v>
      </c>
      <c r="M7" s="40" t="s">
        <v>14</v>
      </c>
      <c r="N7" s="40" t="s">
        <v>15</v>
      </c>
      <c r="O7" s="40" t="s">
        <v>16</v>
      </c>
      <c r="P7" s="41" t="s">
        <v>17</v>
      </c>
    </row>
    <row r="8" spans="1:19" x14ac:dyDescent="0.25">
      <c r="A8" s="11" t="s">
        <v>33</v>
      </c>
      <c r="B8" s="12">
        <v>4</v>
      </c>
      <c r="D8" s="28" t="s">
        <v>11</v>
      </c>
      <c r="E8" s="24">
        <f>B32</f>
        <v>0.80777773412617793</v>
      </c>
      <c r="F8" s="25">
        <f>J8</f>
        <v>0.8068771739531293</v>
      </c>
      <c r="I8" s="42" t="s">
        <v>18</v>
      </c>
      <c r="J8" s="34">
        <f>IF(ISBLANK(DividendYield),SpotPrice*N8-(StrikePrice*EXP(-RiskFreeRate*TimeToMaturity))*N8, EXP(-DividendYield * TimeToMaturity) * (SpotPrice * N8) - (StrikePrice * EXP(-RiskFreeRate * TimeToMaturity) * O8))</f>
        <v>0.8068771739531293</v>
      </c>
      <c r="K8" s="34">
        <f>IF(ISBLANK(DividendYield),EXP(-RiskFreeRate * TimeToMaturity) * StrikePrice * (1 - O8) - SpotPrice * (1 - N8),EXP(-RiskFreeRate * TimeToMaturity) * StrikePrice * NORMSDIST(-M8) - EXP(-DividendYield * TimeToMaturity) * SpotPrice * NORMSDIST(-L8))</f>
        <v>8.1800186265056918E-2</v>
      </c>
      <c r="L8" s="43">
        <f>IF(ISBLANK(DividendYield),LN(SpotPrice/StrikePrice)+((RiskFreeRate + (0.5*(sigma^2)))*TimeToMaturity),LN(SpotPrice/StrikePrice)+((RiskFreeRate -DividendYield+ (0.5*(sigma^2)))*TimeToMaturity))/(sigma*TimeToMaturity^0.5)</f>
        <v>1.0062305898749051</v>
      </c>
      <c r="M8" s="43">
        <f>L8-sigma*TimeToMaturity^0.5</f>
        <v>0.78262379212492617</v>
      </c>
      <c r="N8" s="43">
        <f>NORMSDIST(L8)</f>
        <v>0.8428476697630729</v>
      </c>
      <c r="O8" s="43">
        <f>NORMSDIST(M8)</f>
        <v>0.7830759671167804</v>
      </c>
      <c r="P8" s="44">
        <f>1/(2*PI())^0.5*(EXP(-(L8^2)/2))</f>
        <v>0.24046312365116293</v>
      </c>
    </row>
    <row r="9" spans="1:19" ht="15.75" thickBot="1" x14ac:dyDescent="0.3">
      <c r="A9" s="11" t="s">
        <v>36</v>
      </c>
      <c r="B9" s="12">
        <v>0.04</v>
      </c>
      <c r="D9" s="29" t="s">
        <v>12</v>
      </c>
      <c r="E9" s="26">
        <f>(B32-B7)+B8*EXP(-B9*B12)</f>
        <v>8.2700746438105099E-2</v>
      </c>
      <c r="F9" s="27">
        <f>K8</f>
        <v>8.1800186265056918E-2</v>
      </c>
      <c r="I9" s="42" t="s">
        <v>19</v>
      </c>
      <c r="J9" s="34">
        <f xml:space="preserve"> N8*EXP(-DividendYield * TimeToMaturity)</f>
        <v>0.8428476697630729</v>
      </c>
      <c r="K9" s="34">
        <f>(N8 - 1) * EXP(-DividendYield * TimeToMaturity)</f>
        <v>-0.1571523302369271</v>
      </c>
      <c r="L9" s="34"/>
      <c r="M9" s="34"/>
      <c r="N9" s="34"/>
      <c r="O9" s="34"/>
      <c r="P9" s="18"/>
    </row>
    <row r="10" spans="1:19" x14ac:dyDescent="0.25">
      <c r="A10" s="11" t="s">
        <v>32</v>
      </c>
      <c r="B10" s="12">
        <v>0.1</v>
      </c>
      <c r="I10" s="42" t="s">
        <v>20</v>
      </c>
      <c r="J10" s="34">
        <f xml:space="preserve"> (P8 * EXP(-DividendYield * TimeToMaturity)) / (SpotPrice * sigma * (TimeToMaturity ^ (1 / 2)))</f>
        <v>0.26884594528296885</v>
      </c>
      <c r="K10" s="34">
        <f>J10</f>
        <v>0.26884594528296885</v>
      </c>
      <c r="L10" s="34"/>
      <c r="M10" s="34"/>
      <c r="N10" s="34"/>
      <c r="O10" s="34"/>
      <c r="P10" s="18"/>
      <c r="Q10" s="1"/>
      <c r="R10" s="1"/>
      <c r="S10" s="1"/>
    </row>
    <row r="11" spans="1:19" x14ac:dyDescent="0.25">
      <c r="A11" s="11" t="s">
        <v>1</v>
      </c>
      <c r="B11" s="12">
        <v>5</v>
      </c>
      <c r="I11" s="42" t="s">
        <v>21</v>
      </c>
      <c r="J11" s="34">
        <f xml:space="preserve"> SpotPrice * (TimeToMaturity ^ (1 / 2)) * P8 * EXP(-DividendYield * TimeToMaturity)</f>
        <v>2.1507675622637512</v>
      </c>
      <c r="K11" s="34">
        <f>J11</f>
        <v>2.1507675622637512</v>
      </c>
      <c r="L11" s="34"/>
      <c r="M11" s="34"/>
      <c r="N11" s="34"/>
      <c r="O11" s="34"/>
      <c r="P11" s="18"/>
      <c r="Q11" s="1"/>
      <c r="R11" s="1"/>
      <c r="S11" s="1"/>
    </row>
    <row r="12" spans="1:19" ht="15.75" thickBot="1" x14ac:dyDescent="0.3">
      <c r="A12" s="11" t="s">
        <v>2</v>
      </c>
      <c r="B12" s="12">
        <v>5</v>
      </c>
      <c r="H12" s="2"/>
      <c r="I12" s="45" t="s">
        <v>23</v>
      </c>
      <c r="J12" s="37">
        <f>-(SpotPrice * P8 * sigma * EXP(-DividendYield * TimeToMaturity)) / (2 * (TimeToMaturity ^ (1 / 2))) + (DividendYield * SpotPrice * N8 * EXP(-DividendYield * TimeToMaturity)) - (RiskFreeRate * StrikePrice * EXP(-RiskFreeRate * TimeToMaturity) * O8)</f>
        <v>-0.12408821582660401</v>
      </c>
      <c r="K12" s="37">
        <f>-(SpotPrice * P8 * sigma * EXP(-DividendYield * TimeToMaturity)) / (2 * (TimeToMaturity ^ (1 / 2))) - (DividendYield * SpotPrice * NORMSDIST(-L8) * EXP(-DividendYield * TimeToMaturity)) + (RiskFreeRate * StrikePrice * EXP(-RiskFreeRate * TimeToMaturity) * NORMSDIST(-M8))</f>
        <v>6.9087046658730944E-3</v>
      </c>
      <c r="L12" s="37"/>
      <c r="M12" s="37"/>
      <c r="N12" s="37"/>
      <c r="O12" s="37"/>
      <c r="P12" s="20"/>
      <c r="Q12" s="3"/>
      <c r="R12" s="3"/>
      <c r="S12" s="3"/>
    </row>
    <row r="13" spans="1:19" ht="15.75" thickBot="1" x14ac:dyDescent="0.3">
      <c r="A13" s="13" t="s">
        <v>22</v>
      </c>
      <c r="B13" s="14">
        <v>0</v>
      </c>
      <c r="G13" s="1"/>
      <c r="H13" s="4"/>
      <c r="I13" s="1"/>
      <c r="J13" s="1"/>
      <c r="K13" s="2"/>
      <c r="L13" s="1"/>
      <c r="M13" s="1"/>
      <c r="N13" s="1"/>
      <c r="O13" s="5"/>
      <c r="P13" s="5"/>
      <c r="Q13" s="5"/>
      <c r="R13" s="5"/>
      <c r="S13" s="5"/>
    </row>
    <row r="14" spans="1:19" ht="15.75" thickBot="1" x14ac:dyDescent="0.3">
      <c r="G14" s="1"/>
      <c r="H14" s="4"/>
      <c r="I14" s="6"/>
      <c r="J14" s="1"/>
      <c r="K14" s="2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32" t="s">
        <v>37</v>
      </c>
      <c r="B15" s="33"/>
      <c r="C15" s="33"/>
      <c r="D15" s="33"/>
      <c r="E15" s="33"/>
      <c r="F15" s="33"/>
      <c r="G15" s="16"/>
      <c r="H15" s="4"/>
    </row>
    <row r="16" spans="1:19" x14ac:dyDescent="0.25">
      <c r="A16" s="17" t="s">
        <v>3</v>
      </c>
      <c r="B16" s="34">
        <f>TimeToMaturity/nSteps</f>
        <v>1</v>
      </c>
      <c r="C16" s="34"/>
      <c r="D16" s="34"/>
      <c r="E16" s="34"/>
      <c r="F16" s="34"/>
      <c r="G16" s="18"/>
      <c r="H16" s="4"/>
    </row>
    <row r="17" spans="1:8" x14ac:dyDescent="0.25">
      <c r="A17" s="17" t="s">
        <v>4</v>
      </c>
      <c r="B17" s="34">
        <f>EXP(B10*SQRT(B16))</f>
        <v>1.1051709180756477</v>
      </c>
      <c r="C17" s="43" t="s">
        <v>30</v>
      </c>
      <c r="D17" s="34"/>
      <c r="E17" s="34"/>
      <c r="F17" s="34"/>
      <c r="G17" s="18"/>
      <c r="H17" s="4"/>
    </row>
    <row r="18" spans="1:8" x14ac:dyDescent="0.25">
      <c r="A18" s="17" t="s">
        <v>5</v>
      </c>
      <c r="B18" s="34">
        <f>1/B17</f>
        <v>0.90483741803595952</v>
      </c>
      <c r="C18" s="43" t="s">
        <v>31</v>
      </c>
      <c r="D18" s="34"/>
      <c r="E18" s="34"/>
      <c r="F18" s="34"/>
      <c r="G18" s="18"/>
      <c r="H18" s="4"/>
    </row>
    <row r="19" spans="1:8" x14ac:dyDescent="0.25">
      <c r="A19" s="17" t="s">
        <v>38</v>
      </c>
      <c r="B19" s="35">
        <f>(EXP(B9*B16)-B18)/(B17-B18)</f>
        <v>0.6787349900515437</v>
      </c>
      <c r="C19" s="34"/>
      <c r="D19" s="34"/>
      <c r="E19" s="34"/>
      <c r="F19" s="34"/>
      <c r="G19" s="18"/>
      <c r="H19" s="1"/>
    </row>
    <row r="20" spans="1:8" x14ac:dyDescent="0.25">
      <c r="A20" s="17" t="s">
        <v>6</v>
      </c>
      <c r="B20" s="34">
        <f>EXP(-B9*B16)</f>
        <v>0.96078943915232318</v>
      </c>
      <c r="C20" s="34"/>
      <c r="D20" s="34"/>
      <c r="E20" s="34"/>
      <c r="F20" s="34"/>
      <c r="G20" s="18"/>
      <c r="H20" s="1"/>
    </row>
    <row r="21" spans="1:8" x14ac:dyDescent="0.25">
      <c r="A21" s="36"/>
      <c r="B21" s="34"/>
      <c r="C21" s="34"/>
      <c r="D21" s="34"/>
      <c r="E21" s="34"/>
      <c r="F21" s="34"/>
      <c r="G21" s="18"/>
    </row>
    <row r="22" spans="1:8" x14ac:dyDescent="0.25">
      <c r="A22" s="17" t="s">
        <v>7</v>
      </c>
      <c r="B22" s="34">
        <v>0</v>
      </c>
      <c r="C22" s="34">
        <v>1</v>
      </c>
      <c r="D22" s="34">
        <v>2</v>
      </c>
      <c r="E22" s="34">
        <v>3</v>
      </c>
      <c r="F22" s="34">
        <v>4</v>
      </c>
      <c r="G22" s="18">
        <v>5</v>
      </c>
    </row>
    <row r="23" spans="1:8" x14ac:dyDescent="0.25">
      <c r="A23" s="17" t="s">
        <v>8</v>
      </c>
      <c r="B23" s="34">
        <f t="shared" ref="B23:G23" si="0">B22*$B$16</f>
        <v>0</v>
      </c>
      <c r="C23" s="34">
        <f t="shared" si="0"/>
        <v>1</v>
      </c>
      <c r="D23" s="34">
        <f t="shared" si="0"/>
        <v>2</v>
      </c>
      <c r="E23" s="34">
        <f t="shared" si="0"/>
        <v>3</v>
      </c>
      <c r="F23" s="34">
        <f t="shared" si="0"/>
        <v>4</v>
      </c>
      <c r="G23" s="18">
        <f t="shared" si="0"/>
        <v>5</v>
      </c>
    </row>
    <row r="24" spans="1:8" x14ac:dyDescent="0.25">
      <c r="A24" s="17"/>
      <c r="B24" s="34"/>
      <c r="C24" s="34"/>
      <c r="D24" s="34"/>
      <c r="E24" s="34"/>
      <c r="F24" s="34"/>
      <c r="G24" s="18"/>
    </row>
    <row r="25" spans="1:8" x14ac:dyDescent="0.25">
      <c r="A25" s="17" t="s">
        <v>0</v>
      </c>
      <c r="B25" s="34">
        <f>B7</f>
        <v>4</v>
      </c>
      <c r="C25" s="34">
        <f>B25*$B$17</f>
        <v>4.4206836723025908</v>
      </c>
      <c r="D25" s="34">
        <f>C25*$B$17</f>
        <v>4.8856110326406803</v>
      </c>
      <c r="E25" s="34">
        <f>D25*$B$17</f>
        <v>5.3994352303040136</v>
      </c>
      <c r="F25" s="34">
        <f>E25*$B$17</f>
        <v>5.9672987905650832</v>
      </c>
      <c r="G25" s="18">
        <f>F25*$B$17</f>
        <v>6.5948850828005154</v>
      </c>
    </row>
    <row r="26" spans="1:8" x14ac:dyDescent="0.25">
      <c r="A26" s="17"/>
      <c r="B26" s="34"/>
      <c r="C26" s="34">
        <f>B25*$B$18</f>
        <v>3.6193496721438381</v>
      </c>
      <c r="D26" s="34">
        <f>C25*$B$18</f>
        <v>4</v>
      </c>
      <c r="E26" s="34">
        <f>D25*$B$18</f>
        <v>4.4206836723025908</v>
      </c>
      <c r="F26" s="34">
        <f>E25*$B$18</f>
        <v>4.8856110326406803</v>
      </c>
      <c r="G26" s="18">
        <f>F25*$B$18</f>
        <v>5.3994352303040136</v>
      </c>
    </row>
    <row r="27" spans="1:8" x14ac:dyDescent="0.25">
      <c r="A27" s="17"/>
      <c r="B27" s="34"/>
      <c r="C27" s="34"/>
      <c r="D27" s="34">
        <f>C26*$B$18</f>
        <v>3.2749230123119268</v>
      </c>
      <c r="E27" s="34">
        <f>D26*$B$18</f>
        <v>3.6193496721438381</v>
      </c>
      <c r="F27" s="34">
        <f>E26*$B$18</f>
        <v>4</v>
      </c>
      <c r="G27" s="18">
        <f>F26*$B$18</f>
        <v>4.4206836723025908</v>
      </c>
    </row>
    <row r="28" spans="1:8" x14ac:dyDescent="0.25">
      <c r="A28" s="17"/>
      <c r="B28" s="34"/>
      <c r="C28" s="34"/>
      <c r="D28" s="34"/>
      <c r="E28" s="34">
        <f>D27*$B$18</f>
        <v>2.9632728827268706</v>
      </c>
      <c r="F28" s="34">
        <f>E27*$B$18</f>
        <v>3.2749230123119268</v>
      </c>
      <c r="G28" s="18">
        <f>F27*$B$18</f>
        <v>3.6193496721438381</v>
      </c>
    </row>
    <row r="29" spans="1:8" x14ac:dyDescent="0.25">
      <c r="A29" s="17"/>
      <c r="B29" s="34"/>
      <c r="C29" s="34"/>
      <c r="D29" s="34"/>
      <c r="E29" s="34"/>
      <c r="F29" s="34">
        <f>E28*$B$18</f>
        <v>2.6812801841425564</v>
      </c>
      <c r="G29" s="18">
        <f>F28*$B$18</f>
        <v>2.9632728827268706</v>
      </c>
    </row>
    <row r="30" spans="1:8" x14ac:dyDescent="0.25">
      <c r="A30" s="17"/>
      <c r="B30" s="34"/>
      <c r="C30" s="34"/>
      <c r="D30" s="34"/>
      <c r="E30" s="34"/>
      <c r="F30" s="34"/>
      <c r="G30" s="18">
        <f>F29*$B$18</f>
        <v>2.4261226388505328</v>
      </c>
    </row>
    <row r="31" spans="1:8" x14ac:dyDescent="0.25">
      <c r="A31" s="17"/>
      <c r="B31" s="34"/>
      <c r="C31" s="34"/>
      <c r="D31" s="34"/>
      <c r="E31" s="34"/>
      <c r="F31" s="34"/>
      <c r="G31" s="18"/>
    </row>
    <row r="32" spans="1:8" x14ac:dyDescent="0.25">
      <c r="A32" s="17" t="s">
        <v>9</v>
      </c>
      <c r="B32" s="34">
        <f>($B$19*C32+(1-$B$19)*C33)*$B$20</f>
        <v>0.80777773412617793</v>
      </c>
      <c r="C32" s="34">
        <f>($B$19*D32+(1-$B$19)*D33)*$B$20</f>
        <v>1.050719868128045</v>
      </c>
      <c r="D32" s="34">
        <f>($B$19*E32+(1-$B$19)*E33)*$B$20</f>
        <v>1.349123694334994</v>
      </c>
      <c r="E32" s="34">
        <f>($B$19*F32+(1-$B$19)*F33)*$B$20</f>
        <v>1.7069698447574699</v>
      </c>
      <c r="F32" s="34">
        <f>($B$19*G32+(1-$B$19)*G33)*$B$20</f>
        <v>2.12414103395579</v>
      </c>
      <c r="G32" s="18">
        <f t="shared" ref="G32:G37" si="1">MAX(0,(G25-$B$8))</f>
        <v>2.5948850828005154</v>
      </c>
    </row>
    <row r="33" spans="1:7" x14ac:dyDescent="0.25">
      <c r="A33" s="17"/>
      <c r="B33" s="34"/>
      <c r="C33" s="34">
        <f>($B$19*D33+(1-$B$19)*D34)*$B$20</f>
        <v>0.39712830728395232</v>
      </c>
      <c r="D33" s="34">
        <f>($B$19*E33+(1-$B$19)*E34)*$B$20</f>
        <v>0.55375810201507214</v>
      </c>
      <c r="E33" s="34">
        <f>($B$19*F33+(1-$B$19)*F34)*$B$20</f>
        <v>0.76448510910589984</v>
      </c>
      <c r="F33" s="34">
        <f>($B$19*G33+(1-$B$19)*G34)*$B$20</f>
        <v>1.0424532760313869</v>
      </c>
      <c r="G33" s="18">
        <f t="shared" si="1"/>
        <v>1.3994352303040136</v>
      </c>
    </row>
    <row r="34" spans="1:7" x14ac:dyDescent="0.25">
      <c r="A34" s="17"/>
      <c r="B34" s="34"/>
      <c r="C34" s="34"/>
      <c r="D34" s="34">
        <f>($B$19*E34+(1-$B$19)*E35)*$B$20</f>
        <v>0.11666512049281282</v>
      </c>
      <c r="E34" s="34">
        <f>($B$19*F34+(1-$B$19)*F35)*$B$20</f>
        <v>0.17890092033144123</v>
      </c>
      <c r="F34" s="34">
        <f>($B$19*G34+(1-$B$19)*G35)*$B$20</f>
        <v>0.27433682972459955</v>
      </c>
      <c r="G34" s="18">
        <f t="shared" si="1"/>
        <v>0.42068367230259085</v>
      </c>
    </row>
    <row r="35" spans="1:7" x14ac:dyDescent="0.25">
      <c r="A35" s="17"/>
      <c r="B35" s="34"/>
      <c r="C35" s="34"/>
      <c r="D35" s="34"/>
      <c r="E35" s="34">
        <f>($B$19*F35+(1-$B$19)*F36)*$B$20</f>
        <v>0</v>
      </c>
      <c r="F35" s="34">
        <f>($B$19*G35+(1-$B$19)*G36)*$B$20</f>
        <v>0</v>
      </c>
      <c r="G35" s="18">
        <f t="shared" si="1"/>
        <v>0</v>
      </c>
    </row>
    <row r="36" spans="1:7" x14ac:dyDescent="0.25">
      <c r="A36" s="17"/>
      <c r="B36" s="34"/>
      <c r="C36" s="34"/>
      <c r="D36" s="34"/>
      <c r="E36" s="34"/>
      <c r="F36" s="34">
        <f>($B$19*G36+(1-$B$19)*G37)*$B$20</f>
        <v>0</v>
      </c>
      <c r="G36" s="18">
        <f t="shared" si="1"/>
        <v>0</v>
      </c>
    </row>
    <row r="37" spans="1:7" ht="15.75" thickBot="1" x14ac:dyDescent="0.3">
      <c r="A37" s="19"/>
      <c r="B37" s="37"/>
      <c r="C37" s="37"/>
      <c r="D37" s="37"/>
      <c r="E37" s="37"/>
      <c r="F37" s="37"/>
      <c r="G37" s="20">
        <f t="shared" si="1"/>
        <v>0</v>
      </c>
    </row>
  </sheetData>
  <hyperlinks>
    <hyperlink ref="A2" r:id="rId1"/>
    <hyperlink ref="F4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DividendYield</vt:lpstr>
      <vt:lpstr>nSteps</vt:lpstr>
      <vt:lpstr>RiskFreeRate</vt:lpstr>
      <vt:lpstr>sigma</vt:lpstr>
      <vt:lpstr>SpotPrice</vt:lpstr>
      <vt:lpstr>StrikePrice</vt:lpstr>
      <vt:lpstr>TimeToMaturity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Samir;simulationconsultant@gmail.com</dc:creator>
  <cp:lastModifiedBy>Samir</cp:lastModifiedBy>
  <dcterms:created xsi:type="dcterms:W3CDTF">2011-10-15T13:55:42Z</dcterms:created>
  <dcterms:modified xsi:type="dcterms:W3CDTF">2011-10-21T20:49:51Z</dcterms:modified>
</cp:coreProperties>
</file>